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aldostacity.com\voa\desktop\rmefford\Desktop\"/>
    </mc:Choice>
  </mc:AlternateContent>
  <bookViews>
    <workbookView xWindow="0" yWindow="0" windowWidth="3795" windowHeight="7515" firstSheet="5" activeTab="5"/>
  </bookViews>
  <sheets>
    <sheet name="100% Value" sheetId="1" state="hidden" r:id="rId1"/>
    <sheet name="Sheet2" sheetId="2" state="hidden" r:id="rId2"/>
    <sheet name="70% Value with verbiage" sheetId="4" state="hidden" r:id="rId3"/>
    <sheet name="70% Value" sheetId="3" state="hidden" r:id="rId4"/>
    <sheet name="95% of 70% Value " sheetId="5" state="hidden" r:id="rId5"/>
    <sheet name="Permit&amp;Review Fees" sheetId="6" r:id="rId6"/>
    <sheet name="Permit Fees" sheetId="7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7" l="1"/>
  <c r="D42" i="7"/>
  <c r="C45" i="7" s="1"/>
  <c r="K38" i="7"/>
  <c r="J38" i="7"/>
  <c r="I38" i="7"/>
  <c r="H38" i="7"/>
  <c r="G38" i="7"/>
  <c r="F38" i="7"/>
  <c r="E38" i="7"/>
  <c r="D38" i="7"/>
  <c r="C38" i="7"/>
  <c r="K37" i="7"/>
  <c r="J37" i="7"/>
  <c r="I37" i="7"/>
  <c r="H37" i="7"/>
  <c r="G37" i="7"/>
  <c r="F37" i="7"/>
  <c r="E37" i="7"/>
  <c r="D37" i="7"/>
  <c r="C37" i="7"/>
  <c r="K36" i="7"/>
  <c r="J36" i="7"/>
  <c r="I36" i="7"/>
  <c r="H36" i="7"/>
  <c r="G36" i="7"/>
  <c r="F36" i="7"/>
  <c r="E36" i="7"/>
  <c r="D36" i="7"/>
  <c r="C36" i="7"/>
  <c r="K35" i="7"/>
  <c r="J35" i="7"/>
  <c r="I35" i="7"/>
  <c r="H35" i="7"/>
  <c r="G35" i="7"/>
  <c r="F35" i="7"/>
  <c r="E35" i="7"/>
  <c r="D35" i="7"/>
  <c r="C35" i="7"/>
  <c r="K34" i="7"/>
  <c r="J34" i="7"/>
  <c r="I34" i="7"/>
  <c r="H34" i="7"/>
  <c r="G34" i="7"/>
  <c r="F34" i="7"/>
  <c r="E34" i="7"/>
  <c r="D34" i="7"/>
  <c r="C34" i="7"/>
  <c r="K33" i="7"/>
  <c r="J33" i="7"/>
  <c r="I33" i="7"/>
  <c r="H33" i="7"/>
  <c r="G33" i="7"/>
  <c r="F33" i="7"/>
  <c r="E33" i="7"/>
  <c r="D33" i="7"/>
  <c r="C33" i="7"/>
  <c r="K32" i="7"/>
  <c r="J32" i="7"/>
  <c r="I32" i="7"/>
  <c r="H32" i="7"/>
  <c r="G32" i="7"/>
  <c r="F32" i="7"/>
  <c r="E32" i="7"/>
  <c r="D32" i="7"/>
  <c r="C32" i="7"/>
  <c r="K31" i="7"/>
  <c r="J31" i="7"/>
  <c r="I31" i="7"/>
  <c r="H31" i="7"/>
  <c r="G31" i="7"/>
  <c r="F31" i="7"/>
  <c r="E31" i="7"/>
  <c r="D31" i="7"/>
  <c r="C31" i="7"/>
  <c r="K30" i="7"/>
  <c r="J30" i="7"/>
  <c r="I30" i="7"/>
  <c r="H30" i="7"/>
  <c r="G30" i="7"/>
  <c r="F30" i="7"/>
  <c r="E30" i="7"/>
  <c r="D30" i="7"/>
  <c r="C30" i="7"/>
  <c r="K29" i="7"/>
  <c r="J29" i="7"/>
  <c r="I29" i="7"/>
  <c r="H29" i="7"/>
  <c r="G29" i="7"/>
  <c r="F29" i="7"/>
  <c r="E29" i="7"/>
  <c r="D29" i="7"/>
  <c r="C29" i="7"/>
  <c r="K28" i="7"/>
  <c r="J28" i="7"/>
  <c r="I28" i="7"/>
  <c r="H28" i="7"/>
  <c r="G28" i="7"/>
  <c r="F28" i="7"/>
  <c r="E28" i="7"/>
  <c r="D28" i="7"/>
  <c r="C28" i="7"/>
  <c r="K27" i="7"/>
  <c r="J27" i="7"/>
  <c r="I27" i="7"/>
  <c r="H27" i="7"/>
  <c r="G27" i="7"/>
  <c r="F27" i="7"/>
  <c r="E27" i="7"/>
  <c r="D27" i="7"/>
  <c r="C27" i="7"/>
  <c r="K26" i="7"/>
  <c r="J26" i="7"/>
  <c r="I26" i="7"/>
  <c r="H26" i="7"/>
  <c r="G26" i="7"/>
  <c r="F26" i="7"/>
  <c r="E26" i="7"/>
  <c r="D26" i="7"/>
  <c r="C26" i="7"/>
  <c r="K25" i="7"/>
  <c r="J25" i="7"/>
  <c r="I25" i="7"/>
  <c r="H25" i="7"/>
  <c r="G25" i="7"/>
  <c r="F25" i="7"/>
  <c r="E25" i="7"/>
  <c r="D25" i="7"/>
  <c r="C25" i="7"/>
  <c r="K24" i="7"/>
  <c r="J24" i="7"/>
  <c r="I24" i="7"/>
  <c r="H24" i="7"/>
  <c r="G24" i="7"/>
  <c r="F24" i="7"/>
  <c r="E24" i="7"/>
  <c r="D24" i="7"/>
  <c r="C24" i="7"/>
  <c r="K23" i="7"/>
  <c r="J23" i="7"/>
  <c r="I23" i="7"/>
  <c r="H23" i="7"/>
  <c r="G23" i="7"/>
  <c r="F23" i="7"/>
  <c r="E23" i="7"/>
  <c r="D23" i="7"/>
  <c r="C23" i="7"/>
  <c r="K22" i="7"/>
  <c r="J22" i="7"/>
  <c r="I22" i="7"/>
  <c r="H22" i="7"/>
  <c r="G22" i="7"/>
  <c r="F22" i="7"/>
  <c r="E22" i="7"/>
  <c r="D22" i="7"/>
  <c r="C22" i="7"/>
  <c r="K21" i="7"/>
  <c r="J21" i="7"/>
  <c r="I21" i="7"/>
  <c r="H21" i="7"/>
  <c r="G21" i="7"/>
  <c r="F21" i="7"/>
  <c r="E21" i="7"/>
  <c r="D21" i="7"/>
  <c r="C21" i="7"/>
  <c r="K20" i="7"/>
  <c r="J20" i="7"/>
  <c r="I20" i="7"/>
  <c r="H20" i="7"/>
  <c r="G20" i="7"/>
  <c r="F20" i="7"/>
  <c r="E20" i="7"/>
  <c r="D20" i="7"/>
  <c r="C20" i="7"/>
  <c r="K19" i="7"/>
  <c r="J19" i="7"/>
  <c r="I19" i="7"/>
  <c r="H19" i="7"/>
  <c r="G19" i="7"/>
  <c r="F19" i="7"/>
  <c r="E19" i="7"/>
  <c r="D19" i="7"/>
  <c r="C19" i="7"/>
  <c r="K18" i="7"/>
  <c r="J18" i="7"/>
  <c r="I18" i="7"/>
  <c r="H18" i="7"/>
  <c r="G18" i="7"/>
  <c r="F18" i="7"/>
  <c r="E18" i="7"/>
  <c r="D18" i="7"/>
  <c r="C18" i="7"/>
  <c r="K17" i="7"/>
  <c r="J17" i="7"/>
  <c r="I17" i="7"/>
  <c r="H17" i="7"/>
  <c r="G17" i="7"/>
  <c r="F17" i="7"/>
  <c r="E17" i="7"/>
  <c r="D17" i="7"/>
  <c r="C17" i="7"/>
  <c r="K16" i="7"/>
  <c r="J16" i="7"/>
  <c r="I16" i="7"/>
  <c r="H16" i="7"/>
  <c r="G16" i="7"/>
  <c r="F16" i="7"/>
  <c r="E16" i="7"/>
  <c r="D16" i="7"/>
  <c r="C16" i="7"/>
  <c r="K15" i="7"/>
  <c r="J15" i="7"/>
  <c r="I15" i="7"/>
  <c r="H15" i="7"/>
  <c r="G15" i="7"/>
  <c r="F15" i="7"/>
  <c r="E15" i="7"/>
  <c r="D15" i="7"/>
  <c r="C15" i="7"/>
  <c r="K14" i="7"/>
  <c r="J14" i="7"/>
  <c r="I14" i="7"/>
  <c r="H14" i="7"/>
  <c r="G14" i="7"/>
  <c r="F14" i="7"/>
  <c r="E14" i="7"/>
  <c r="D14" i="7"/>
  <c r="C14" i="7"/>
  <c r="K13" i="7"/>
  <c r="J13" i="7"/>
  <c r="I13" i="7"/>
  <c r="H13" i="7"/>
  <c r="G13" i="7"/>
  <c r="F13" i="7"/>
  <c r="E13" i="7"/>
  <c r="D13" i="7"/>
  <c r="C13" i="7"/>
  <c r="K12" i="7"/>
  <c r="J12" i="7"/>
  <c r="I12" i="7"/>
  <c r="H12" i="7"/>
  <c r="G12" i="7"/>
  <c r="F12" i="7"/>
  <c r="E12" i="7"/>
  <c r="D12" i="7"/>
  <c r="C12" i="7"/>
  <c r="C35" i="5"/>
  <c r="C34" i="5"/>
  <c r="C35" i="3"/>
  <c r="C34" i="3"/>
  <c r="H44" i="6"/>
  <c r="C36" i="5"/>
  <c r="C36" i="3"/>
  <c r="B61" i="7" l="1"/>
  <c r="C46" i="7"/>
  <c r="C13" i="6"/>
  <c r="D13" i="6"/>
  <c r="E13" i="6"/>
  <c r="F13" i="6"/>
  <c r="G13" i="6"/>
  <c r="H13" i="6"/>
  <c r="I13" i="6"/>
  <c r="J13" i="6"/>
  <c r="K13" i="6"/>
  <c r="C14" i="6"/>
  <c r="D14" i="6"/>
  <c r="E14" i="6"/>
  <c r="F14" i="6"/>
  <c r="G14" i="6"/>
  <c r="H14" i="6"/>
  <c r="I14" i="6"/>
  <c r="J14" i="6"/>
  <c r="K14" i="6"/>
  <c r="C15" i="6"/>
  <c r="D15" i="6"/>
  <c r="E15" i="6"/>
  <c r="F15" i="6"/>
  <c r="G15" i="6"/>
  <c r="H15" i="6"/>
  <c r="I15" i="6"/>
  <c r="J15" i="6"/>
  <c r="K15" i="6"/>
  <c r="C16" i="6"/>
  <c r="D16" i="6"/>
  <c r="E16" i="6"/>
  <c r="F16" i="6"/>
  <c r="G16" i="6"/>
  <c r="H16" i="6"/>
  <c r="I16" i="6"/>
  <c r="J16" i="6"/>
  <c r="K16" i="6"/>
  <c r="C17" i="6"/>
  <c r="D17" i="6"/>
  <c r="E17" i="6"/>
  <c r="F17" i="6"/>
  <c r="G17" i="6"/>
  <c r="H17" i="6"/>
  <c r="I17" i="6"/>
  <c r="J17" i="6"/>
  <c r="K17" i="6"/>
  <c r="C18" i="6"/>
  <c r="D18" i="6"/>
  <c r="E18" i="6"/>
  <c r="F18" i="6"/>
  <c r="G18" i="6"/>
  <c r="H18" i="6"/>
  <c r="I18" i="6"/>
  <c r="J18" i="6"/>
  <c r="K18" i="6"/>
  <c r="C19" i="6"/>
  <c r="D19" i="6"/>
  <c r="E19" i="6"/>
  <c r="F19" i="6"/>
  <c r="G19" i="6"/>
  <c r="H19" i="6"/>
  <c r="I19" i="6"/>
  <c r="J19" i="6"/>
  <c r="K19" i="6"/>
  <c r="C20" i="6"/>
  <c r="D20" i="6"/>
  <c r="E20" i="6"/>
  <c r="F20" i="6"/>
  <c r="G20" i="6"/>
  <c r="H20" i="6"/>
  <c r="I20" i="6"/>
  <c r="J20" i="6"/>
  <c r="K20" i="6"/>
  <c r="C21" i="6"/>
  <c r="D21" i="6"/>
  <c r="E21" i="6"/>
  <c r="F21" i="6"/>
  <c r="G21" i="6"/>
  <c r="H21" i="6"/>
  <c r="I21" i="6"/>
  <c r="J21" i="6"/>
  <c r="K21" i="6"/>
  <c r="C22" i="6"/>
  <c r="D22" i="6"/>
  <c r="E22" i="6"/>
  <c r="F22" i="6"/>
  <c r="G22" i="6"/>
  <c r="H22" i="6"/>
  <c r="I22" i="6"/>
  <c r="J22" i="6"/>
  <c r="K22" i="6"/>
  <c r="C23" i="6"/>
  <c r="D23" i="6"/>
  <c r="E23" i="6"/>
  <c r="F23" i="6"/>
  <c r="G23" i="6"/>
  <c r="H23" i="6"/>
  <c r="I23" i="6"/>
  <c r="J23" i="6"/>
  <c r="K23" i="6"/>
  <c r="C24" i="6"/>
  <c r="D24" i="6"/>
  <c r="E24" i="6"/>
  <c r="F24" i="6"/>
  <c r="G24" i="6"/>
  <c r="H24" i="6"/>
  <c r="I24" i="6"/>
  <c r="J24" i="6"/>
  <c r="K24" i="6"/>
  <c r="C25" i="6"/>
  <c r="D25" i="6"/>
  <c r="E25" i="6"/>
  <c r="F25" i="6"/>
  <c r="G25" i="6"/>
  <c r="H25" i="6"/>
  <c r="I25" i="6"/>
  <c r="J25" i="6"/>
  <c r="K25" i="6"/>
  <c r="C26" i="6"/>
  <c r="D26" i="6"/>
  <c r="E26" i="6"/>
  <c r="F26" i="6"/>
  <c r="G26" i="6"/>
  <c r="H26" i="6"/>
  <c r="I26" i="6"/>
  <c r="J26" i="6"/>
  <c r="K26" i="6"/>
  <c r="C27" i="6"/>
  <c r="D27" i="6"/>
  <c r="E27" i="6"/>
  <c r="F27" i="6"/>
  <c r="G27" i="6"/>
  <c r="H27" i="6"/>
  <c r="I27" i="6"/>
  <c r="J27" i="6"/>
  <c r="K27" i="6"/>
  <c r="C28" i="6"/>
  <c r="D28" i="6"/>
  <c r="E28" i="6"/>
  <c r="F28" i="6"/>
  <c r="G28" i="6"/>
  <c r="H28" i="6"/>
  <c r="I28" i="6"/>
  <c r="J28" i="6"/>
  <c r="K28" i="6"/>
  <c r="C29" i="6"/>
  <c r="D29" i="6"/>
  <c r="E29" i="6"/>
  <c r="F29" i="6"/>
  <c r="G29" i="6"/>
  <c r="H29" i="6"/>
  <c r="I29" i="6"/>
  <c r="J29" i="6"/>
  <c r="K29" i="6"/>
  <c r="C30" i="6"/>
  <c r="D30" i="6"/>
  <c r="E30" i="6"/>
  <c r="F30" i="6"/>
  <c r="G30" i="6"/>
  <c r="H30" i="6"/>
  <c r="I30" i="6"/>
  <c r="J30" i="6"/>
  <c r="K30" i="6"/>
  <c r="C31" i="6"/>
  <c r="D31" i="6"/>
  <c r="E31" i="6"/>
  <c r="F31" i="6"/>
  <c r="G31" i="6"/>
  <c r="H31" i="6"/>
  <c r="I31" i="6"/>
  <c r="J31" i="6"/>
  <c r="K31" i="6"/>
  <c r="C32" i="6"/>
  <c r="D32" i="6"/>
  <c r="E32" i="6"/>
  <c r="F32" i="6"/>
  <c r="G32" i="6"/>
  <c r="H32" i="6"/>
  <c r="I32" i="6"/>
  <c r="J32" i="6"/>
  <c r="K32" i="6"/>
  <c r="C33" i="6"/>
  <c r="D33" i="6"/>
  <c r="E33" i="6"/>
  <c r="F33" i="6"/>
  <c r="G33" i="6"/>
  <c r="H33" i="6"/>
  <c r="I33" i="6"/>
  <c r="J33" i="6"/>
  <c r="K33" i="6"/>
  <c r="C34" i="6"/>
  <c r="D34" i="6"/>
  <c r="E34" i="6"/>
  <c r="F34" i="6"/>
  <c r="G34" i="6"/>
  <c r="H34" i="6"/>
  <c r="I34" i="6"/>
  <c r="J34" i="6"/>
  <c r="K34" i="6"/>
  <c r="C35" i="6"/>
  <c r="D35" i="6"/>
  <c r="E35" i="6"/>
  <c r="F35" i="6"/>
  <c r="G35" i="6"/>
  <c r="H35" i="6"/>
  <c r="I35" i="6"/>
  <c r="J35" i="6"/>
  <c r="K35" i="6"/>
  <c r="C36" i="6"/>
  <c r="D36" i="6"/>
  <c r="E36" i="6"/>
  <c r="F36" i="6"/>
  <c r="G36" i="6"/>
  <c r="H36" i="6"/>
  <c r="I36" i="6"/>
  <c r="J36" i="6"/>
  <c r="K36" i="6"/>
  <c r="C37" i="6"/>
  <c r="D37" i="6"/>
  <c r="E37" i="6"/>
  <c r="F37" i="6"/>
  <c r="G37" i="6"/>
  <c r="H37" i="6"/>
  <c r="I37" i="6"/>
  <c r="J37" i="6"/>
  <c r="K37" i="6"/>
  <c r="C38" i="6"/>
  <c r="D38" i="6"/>
  <c r="E38" i="6"/>
  <c r="F38" i="6"/>
  <c r="G38" i="6"/>
  <c r="H38" i="6"/>
  <c r="I38" i="6"/>
  <c r="J38" i="6"/>
  <c r="K38" i="6"/>
  <c r="D12" i="6"/>
  <c r="E12" i="6"/>
  <c r="F12" i="6"/>
  <c r="G12" i="6"/>
  <c r="H12" i="6"/>
  <c r="I12" i="6"/>
  <c r="J12" i="6"/>
  <c r="K12" i="6"/>
  <c r="C12" i="6"/>
  <c r="D42" i="6"/>
  <c r="C70" i="7" l="1"/>
  <c r="C68" i="7"/>
  <c r="C66" i="7"/>
  <c r="D61" i="7"/>
  <c r="C71" i="7"/>
  <c r="C69" i="7"/>
  <c r="C67" i="7"/>
  <c r="C65" i="7"/>
  <c r="C64" i="7"/>
  <c r="C45" i="6"/>
  <c r="B61" i="6" s="1"/>
  <c r="C70" i="6" s="1"/>
  <c r="B64" i="7" l="1"/>
  <c r="D64" i="7"/>
  <c r="F64" i="7" s="1"/>
  <c r="G64" i="7" s="1"/>
  <c r="E71" i="7"/>
  <c r="D71" i="7"/>
  <c r="B71" i="7"/>
  <c r="E65" i="7"/>
  <c r="D65" i="7"/>
  <c r="B65" i="7"/>
  <c r="E67" i="7"/>
  <c r="F67" i="7" s="1"/>
  <c r="D67" i="7"/>
  <c r="G67" i="7"/>
  <c r="B67" i="7"/>
  <c r="B66" i="7"/>
  <c r="E66" i="7"/>
  <c r="D66" i="7"/>
  <c r="E69" i="7"/>
  <c r="D69" i="7"/>
  <c r="B69" i="7"/>
  <c r="B68" i="7"/>
  <c r="E68" i="7"/>
  <c r="D68" i="7"/>
  <c r="B70" i="7"/>
  <c r="E70" i="7"/>
  <c r="D70" i="7"/>
  <c r="C64" i="6"/>
  <c r="D64" i="6" s="1"/>
  <c r="F64" i="6" s="1"/>
  <c r="G64" i="6" s="1"/>
  <c r="C65" i="6"/>
  <c r="C69" i="6"/>
  <c r="D69" i="6" s="1"/>
  <c r="C46" i="6"/>
  <c r="C68" i="6"/>
  <c r="B68" i="6" s="1"/>
  <c r="D61" i="6"/>
  <c r="C67" i="6"/>
  <c r="C66" i="6"/>
  <c r="D66" i="6" s="1"/>
  <c r="C71" i="6"/>
  <c r="E71" i="6" s="1"/>
  <c r="B70" i="6"/>
  <c r="E70" i="6"/>
  <c r="D70" i="6"/>
  <c r="E65" i="6" l="1"/>
  <c r="F68" i="7"/>
  <c r="G68" i="7" s="1"/>
  <c r="F69" i="7"/>
  <c r="G69" i="7" s="1"/>
  <c r="F65" i="7"/>
  <c r="G65" i="7" s="1"/>
  <c r="F71" i="7"/>
  <c r="G71" i="7" s="1"/>
  <c r="F70" i="7"/>
  <c r="G70" i="7" s="1"/>
  <c r="F66" i="7"/>
  <c r="G66" i="7" s="1"/>
  <c r="B64" i="6"/>
  <c r="D68" i="6"/>
  <c r="B71" i="6"/>
  <c r="E68" i="6"/>
  <c r="E67" i="6"/>
  <c r="B65" i="6"/>
  <c r="D65" i="6"/>
  <c r="D71" i="6"/>
  <c r="F71" i="6" s="1"/>
  <c r="G71" i="6" s="1"/>
  <c r="E69" i="6"/>
  <c r="F69" i="6" s="1"/>
  <c r="G69" i="6" s="1"/>
  <c r="B67" i="6"/>
  <c r="B69" i="6"/>
  <c r="D67" i="6"/>
  <c r="E66" i="6"/>
  <c r="F66" i="6" s="1"/>
  <c r="G66" i="6" s="1"/>
  <c r="B66" i="6"/>
  <c r="F70" i="6"/>
  <c r="G70" i="6" s="1"/>
  <c r="D34" i="5"/>
  <c r="C37" i="5" s="1"/>
  <c r="C38" i="5" s="1"/>
  <c r="D34" i="3"/>
  <c r="F65" i="6" l="1"/>
  <c r="G65" i="6" s="1"/>
  <c r="C73" i="7"/>
  <c r="C74" i="7" s="1"/>
  <c r="F68" i="6"/>
  <c r="G68" i="6" s="1"/>
  <c r="F67" i="6"/>
  <c r="G67" i="6" s="1"/>
  <c r="C5" i="5"/>
  <c r="D5" i="5"/>
  <c r="E5" i="5"/>
  <c r="F5" i="5"/>
  <c r="G5" i="5"/>
  <c r="H5" i="5"/>
  <c r="I5" i="5"/>
  <c r="J5" i="5"/>
  <c r="K5" i="5"/>
  <c r="C6" i="5"/>
  <c r="D6" i="5"/>
  <c r="E6" i="5"/>
  <c r="F6" i="5"/>
  <c r="G6" i="5"/>
  <c r="H6" i="5"/>
  <c r="I6" i="5"/>
  <c r="J6" i="5"/>
  <c r="K6" i="5"/>
  <c r="C7" i="5"/>
  <c r="D7" i="5"/>
  <c r="E7" i="5"/>
  <c r="F7" i="5"/>
  <c r="G7" i="5"/>
  <c r="H7" i="5"/>
  <c r="I7" i="5"/>
  <c r="J7" i="5"/>
  <c r="K7" i="5"/>
  <c r="C8" i="5"/>
  <c r="D8" i="5"/>
  <c r="E8" i="5"/>
  <c r="F8" i="5"/>
  <c r="G8" i="5"/>
  <c r="H8" i="5"/>
  <c r="I8" i="5"/>
  <c r="J8" i="5"/>
  <c r="K8" i="5"/>
  <c r="C9" i="5"/>
  <c r="D9" i="5"/>
  <c r="E9" i="5"/>
  <c r="F9" i="5"/>
  <c r="G9" i="5"/>
  <c r="H9" i="5"/>
  <c r="I9" i="5"/>
  <c r="J9" i="5"/>
  <c r="K9" i="5"/>
  <c r="C10" i="5"/>
  <c r="D10" i="5"/>
  <c r="E10" i="5"/>
  <c r="F10" i="5"/>
  <c r="G10" i="5"/>
  <c r="H10" i="5"/>
  <c r="I10" i="5"/>
  <c r="J10" i="5"/>
  <c r="K10" i="5"/>
  <c r="C11" i="5"/>
  <c r="D11" i="5"/>
  <c r="E11" i="5"/>
  <c r="F11" i="5"/>
  <c r="G11" i="5"/>
  <c r="H11" i="5"/>
  <c r="I11" i="5"/>
  <c r="J11" i="5"/>
  <c r="K11" i="5"/>
  <c r="C12" i="5"/>
  <c r="D12" i="5"/>
  <c r="E12" i="5"/>
  <c r="F12" i="5"/>
  <c r="G12" i="5"/>
  <c r="H12" i="5"/>
  <c r="I12" i="5"/>
  <c r="J12" i="5"/>
  <c r="K12" i="5"/>
  <c r="C13" i="5"/>
  <c r="D13" i="5"/>
  <c r="E13" i="5"/>
  <c r="F13" i="5"/>
  <c r="G13" i="5"/>
  <c r="H13" i="5"/>
  <c r="I13" i="5"/>
  <c r="J13" i="5"/>
  <c r="K13" i="5"/>
  <c r="C14" i="5"/>
  <c r="D14" i="5"/>
  <c r="E14" i="5"/>
  <c r="F14" i="5"/>
  <c r="G14" i="5"/>
  <c r="H14" i="5"/>
  <c r="I14" i="5"/>
  <c r="J14" i="5"/>
  <c r="K14" i="5"/>
  <c r="C15" i="5"/>
  <c r="D15" i="5"/>
  <c r="E15" i="5"/>
  <c r="F15" i="5"/>
  <c r="G15" i="5"/>
  <c r="H15" i="5"/>
  <c r="I15" i="5"/>
  <c r="J15" i="5"/>
  <c r="K15" i="5"/>
  <c r="C16" i="5"/>
  <c r="D16" i="5"/>
  <c r="E16" i="5"/>
  <c r="F16" i="5"/>
  <c r="G16" i="5"/>
  <c r="H16" i="5"/>
  <c r="I16" i="5"/>
  <c r="J16" i="5"/>
  <c r="K16" i="5"/>
  <c r="C17" i="5"/>
  <c r="D17" i="5"/>
  <c r="E17" i="5"/>
  <c r="F17" i="5"/>
  <c r="G17" i="5"/>
  <c r="H17" i="5"/>
  <c r="I17" i="5"/>
  <c r="J17" i="5"/>
  <c r="K17" i="5"/>
  <c r="C18" i="5"/>
  <c r="D18" i="5"/>
  <c r="E18" i="5"/>
  <c r="F18" i="5"/>
  <c r="G18" i="5"/>
  <c r="H18" i="5"/>
  <c r="I18" i="5"/>
  <c r="J18" i="5"/>
  <c r="K18" i="5"/>
  <c r="C19" i="5"/>
  <c r="D19" i="5"/>
  <c r="E19" i="5"/>
  <c r="F19" i="5"/>
  <c r="G19" i="5"/>
  <c r="H19" i="5"/>
  <c r="I19" i="5"/>
  <c r="J19" i="5"/>
  <c r="K19" i="5"/>
  <c r="C20" i="5"/>
  <c r="D20" i="5"/>
  <c r="E20" i="5"/>
  <c r="F20" i="5"/>
  <c r="G20" i="5"/>
  <c r="H20" i="5"/>
  <c r="I20" i="5"/>
  <c r="J20" i="5"/>
  <c r="K20" i="5"/>
  <c r="C21" i="5"/>
  <c r="D21" i="5"/>
  <c r="E21" i="5"/>
  <c r="F21" i="5"/>
  <c r="G21" i="5"/>
  <c r="H21" i="5"/>
  <c r="I21" i="5"/>
  <c r="J21" i="5"/>
  <c r="K21" i="5"/>
  <c r="C22" i="5"/>
  <c r="D22" i="5"/>
  <c r="E22" i="5"/>
  <c r="F22" i="5"/>
  <c r="G22" i="5"/>
  <c r="H22" i="5"/>
  <c r="I22" i="5"/>
  <c r="J22" i="5"/>
  <c r="K22" i="5"/>
  <c r="C23" i="5"/>
  <c r="D23" i="5"/>
  <c r="E23" i="5"/>
  <c r="F23" i="5"/>
  <c r="G23" i="5"/>
  <c r="H23" i="5"/>
  <c r="I23" i="5"/>
  <c r="J23" i="5"/>
  <c r="K23" i="5"/>
  <c r="C24" i="5"/>
  <c r="D24" i="5"/>
  <c r="E24" i="5"/>
  <c r="F24" i="5"/>
  <c r="G24" i="5"/>
  <c r="H24" i="5"/>
  <c r="I24" i="5"/>
  <c r="J24" i="5"/>
  <c r="K24" i="5"/>
  <c r="C25" i="5"/>
  <c r="D25" i="5"/>
  <c r="E25" i="5"/>
  <c r="F25" i="5"/>
  <c r="G25" i="5"/>
  <c r="H25" i="5"/>
  <c r="I25" i="5"/>
  <c r="J25" i="5"/>
  <c r="K25" i="5"/>
  <c r="C26" i="5"/>
  <c r="D26" i="5"/>
  <c r="E26" i="5"/>
  <c r="F26" i="5"/>
  <c r="G26" i="5"/>
  <c r="H26" i="5"/>
  <c r="I26" i="5"/>
  <c r="J26" i="5"/>
  <c r="K26" i="5"/>
  <c r="C27" i="5"/>
  <c r="D27" i="5"/>
  <c r="E27" i="5"/>
  <c r="F27" i="5"/>
  <c r="G27" i="5"/>
  <c r="H27" i="5"/>
  <c r="I27" i="5"/>
  <c r="J27" i="5"/>
  <c r="K27" i="5"/>
  <c r="C28" i="5"/>
  <c r="D28" i="5"/>
  <c r="E28" i="5"/>
  <c r="F28" i="5"/>
  <c r="G28" i="5"/>
  <c r="H28" i="5"/>
  <c r="I28" i="5"/>
  <c r="J28" i="5"/>
  <c r="K28" i="5"/>
  <c r="C29" i="5"/>
  <c r="D29" i="5"/>
  <c r="E29" i="5"/>
  <c r="F29" i="5"/>
  <c r="G29" i="5"/>
  <c r="H29" i="5"/>
  <c r="I29" i="5"/>
  <c r="J29" i="5"/>
  <c r="K29" i="5"/>
  <c r="C30" i="5"/>
  <c r="D30" i="5"/>
  <c r="E30" i="5"/>
  <c r="F30" i="5"/>
  <c r="G30" i="5"/>
  <c r="H30" i="5"/>
  <c r="I30" i="5"/>
  <c r="J30" i="5"/>
  <c r="K30" i="5"/>
  <c r="D4" i="5"/>
  <c r="E4" i="5"/>
  <c r="F4" i="5"/>
  <c r="G4" i="5"/>
  <c r="H4" i="5"/>
  <c r="I4" i="5"/>
  <c r="J4" i="5"/>
  <c r="K4" i="5"/>
  <c r="C4" i="5"/>
  <c r="J43" i="6" l="1"/>
  <c r="C73" i="6"/>
  <c r="C74" i="6" s="1"/>
  <c r="B53" i="5"/>
  <c r="D34" i="4"/>
  <c r="F37" i="4" s="1"/>
  <c r="K30" i="4"/>
  <c r="J30" i="4"/>
  <c r="I30" i="4"/>
  <c r="H30" i="4"/>
  <c r="G30" i="4"/>
  <c r="F30" i="4"/>
  <c r="E30" i="4"/>
  <c r="D30" i="4"/>
  <c r="C30" i="4"/>
  <c r="K29" i="4"/>
  <c r="J29" i="4"/>
  <c r="I29" i="4"/>
  <c r="H29" i="4"/>
  <c r="G29" i="4"/>
  <c r="F29" i="4"/>
  <c r="E29" i="4"/>
  <c r="D29" i="4"/>
  <c r="C29" i="4"/>
  <c r="K28" i="4"/>
  <c r="J28" i="4"/>
  <c r="I28" i="4"/>
  <c r="H28" i="4"/>
  <c r="G28" i="4"/>
  <c r="F28" i="4"/>
  <c r="E28" i="4"/>
  <c r="D28" i="4"/>
  <c r="C28" i="4"/>
  <c r="K27" i="4"/>
  <c r="J27" i="4"/>
  <c r="I27" i="4"/>
  <c r="H27" i="4"/>
  <c r="G27" i="4"/>
  <c r="F27" i="4"/>
  <c r="E27" i="4"/>
  <c r="D27" i="4"/>
  <c r="C27" i="4"/>
  <c r="K26" i="4"/>
  <c r="J26" i="4"/>
  <c r="I26" i="4"/>
  <c r="H26" i="4"/>
  <c r="G26" i="4"/>
  <c r="F26" i="4"/>
  <c r="E26" i="4"/>
  <c r="D26" i="4"/>
  <c r="C26" i="4"/>
  <c r="K25" i="4"/>
  <c r="J25" i="4"/>
  <c r="I25" i="4"/>
  <c r="H25" i="4"/>
  <c r="G25" i="4"/>
  <c r="F25" i="4"/>
  <c r="E25" i="4"/>
  <c r="D25" i="4"/>
  <c r="C25" i="4"/>
  <c r="K24" i="4"/>
  <c r="J24" i="4"/>
  <c r="I24" i="4"/>
  <c r="H24" i="4"/>
  <c r="G24" i="4"/>
  <c r="F24" i="4"/>
  <c r="E24" i="4"/>
  <c r="D24" i="4"/>
  <c r="C24" i="4"/>
  <c r="K23" i="4"/>
  <c r="J23" i="4"/>
  <c r="I23" i="4"/>
  <c r="H23" i="4"/>
  <c r="G23" i="4"/>
  <c r="F23" i="4"/>
  <c r="E23" i="4"/>
  <c r="D23" i="4"/>
  <c r="C23" i="4"/>
  <c r="K22" i="4"/>
  <c r="J22" i="4"/>
  <c r="I22" i="4"/>
  <c r="H22" i="4"/>
  <c r="G22" i="4"/>
  <c r="F22" i="4"/>
  <c r="E22" i="4"/>
  <c r="D22" i="4"/>
  <c r="C22" i="4"/>
  <c r="K21" i="4"/>
  <c r="J21" i="4"/>
  <c r="I21" i="4"/>
  <c r="H21" i="4"/>
  <c r="G21" i="4"/>
  <c r="F21" i="4"/>
  <c r="E21" i="4"/>
  <c r="D21" i="4"/>
  <c r="C21" i="4"/>
  <c r="K20" i="4"/>
  <c r="J20" i="4"/>
  <c r="I20" i="4"/>
  <c r="H20" i="4"/>
  <c r="G20" i="4"/>
  <c r="F20" i="4"/>
  <c r="E20" i="4"/>
  <c r="D20" i="4"/>
  <c r="C20" i="4"/>
  <c r="K19" i="4"/>
  <c r="J19" i="4"/>
  <c r="I19" i="4"/>
  <c r="H19" i="4"/>
  <c r="G19" i="4"/>
  <c r="F19" i="4"/>
  <c r="E19" i="4"/>
  <c r="D19" i="4"/>
  <c r="C19" i="4"/>
  <c r="K18" i="4"/>
  <c r="J18" i="4"/>
  <c r="I18" i="4"/>
  <c r="H18" i="4"/>
  <c r="G18" i="4"/>
  <c r="F18" i="4"/>
  <c r="E18" i="4"/>
  <c r="D18" i="4"/>
  <c r="C18" i="4"/>
  <c r="K17" i="4"/>
  <c r="J17" i="4"/>
  <c r="I17" i="4"/>
  <c r="H17" i="4"/>
  <c r="G17" i="4"/>
  <c r="F17" i="4"/>
  <c r="E17" i="4"/>
  <c r="D17" i="4"/>
  <c r="C17" i="4"/>
  <c r="K16" i="4"/>
  <c r="J16" i="4"/>
  <c r="I16" i="4"/>
  <c r="H16" i="4"/>
  <c r="G16" i="4"/>
  <c r="F16" i="4"/>
  <c r="E16" i="4"/>
  <c r="D16" i="4"/>
  <c r="C16" i="4"/>
  <c r="K15" i="4"/>
  <c r="J15" i="4"/>
  <c r="I15" i="4"/>
  <c r="H15" i="4"/>
  <c r="G15" i="4"/>
  <c r="F15" i="4"/>
  <c r="E15" i="4"/>
  <c r="D15" i="4"/>
  <c r="C15" i="4"/>
  <c r="K14" i="4"/>
  <c r="J14" i="4"/>
  <c r="I14" i="4"/>
  <c r="H14" i="4"/>
  <c r="G14" i="4"/>
  <c r="F14" i="4"/>
  <c r="E14" i="4"/>
  <c r="D14" i="4"/>
  <c r="C14" i="4"/>
  <c r="K13" i="4"/>
  <c r="J13" i="4"/>
  <c r="I13" i="4"/>
  <c r="H13" i="4"/>
  <c r="G13" i="4"/>
  <c r="F13" i="4"/>
  <c r="E13" i="4"/>
  <c r="D13" i="4"/>
  <c r="C13" i="4"/>
  <c r="K12" i="4"/>
  <c r="J12" i="4"/>
  <c r="I12" i="4"/>
  <c r="H12" i="4"/>
  <c r="G12" i="4"/>
  <c r="F12" i="4"/>
  <c r="E12" i="4"/>
  <c r="D12" i="4"/>
  <c r="C12" i="4"/>
  <c r="K11" i="4"/>
  <c r="J11" i="4"/>
  <c r="I11" i="4"/>
  <c r="H11" i="4"/>
  <c r="G11" i="4"/>
  <c r="F11" i="4"/>
  <c r="E11" i="4"/>
  <c r="D11" i="4"/>
  <c r="C11" i="4"/>
  <c r="K10" i="4"/>
  <c r="J10" i="4"/>
  <c r="I10" i="4"/>
  <c r="H10" i="4"/>
  <c r="G10" i="4"/>
  <c r="F10" i="4"/>
  <c r="E10" i="4"/>
  <c r="D10" i="4"/>
  <c r="C10" i="4"/>
  <c r="K9" i="4"/>
  <c r="J9" i="4"/>
  <c r="I9" i="4"/>
  <c r="H9" i="4"/>
  <c r="G9" i="4"/>
  <c r="F9" i="4"/>
  <c r="E9" i="4"/>
  <c r="D9" i="4"/>
  <c r="C9" i="4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5" i="4"/>
  <c r="J5" i="4"/>
  <c r="I5" i="4"/>
  <c r="H5" i="4"/>
  <c r="G5" i="4"/>
  <c r="F5" i="4"/>
  <c r="E5" i="4"/>
  <c r="D5" i="4"/>
  <c r="C5" i="4"/>
  <c r="K4" i="4"/>
  <c r="J4" i="4"/>
  <c r="I4" i="4"/>
  <c r="H4" i="4"/>
  <c r="G4" i="4"/>
  <c r="F4" i="4"/>
  <c r="E4" i="4"/>
  <c r="D4" i="4"/>
  <c r="C4" i="4"/>
  <c r="D53" i="5" l="1"/>
  <c r="C63" i="5"/>
  <c r="C61" i="5"/>
  <c r="C59" i="5"/>
  <c r="C57" i="5"/>
  <c r="C56" i="5"/>
  <c r="C62" i="5"/>
  <c r="C60" i="5"/>
  <c r="C58" i="5"/>
  <c r="F38" i="4"/>
  <c r="C53" i="4"/>
  <c r="C5" i="3"/>
  <c r="D5" i="3"/>
  <c r="E5" i="3"/>
  <c r="F5" i="3"/>
  <c r="G5" i="3"/>
  <c r="H5" i="3"/>
  <c r="I5" i="3"/>
  <c r="J5" i="3"/>
  <c r="K5" i="3"/>
  <c r="C6" i="3"/>
  <c r="D6" i="3"/>
  <c r="E6" i="3"/>
  <c r="F6" i="3"/>
  <c r="G6" i="3"/>
  <c r="H6" i="3"/>
  <c r="I6" i="3"/>
  <c r="J6" i="3"/>
  <c r="K6" i="3"/>
  <c r="C7" i="3"/>
  <c r="D7" i="3"/>
  <c r="E7" i="3"/>
  <c r="F7" i="3"/>
  <c r="G7" i="3"/>
  <c r="H7" i="3"/>
  <c r="I7" i="3"/>
  <c r="J7" i="3"/>
  <c r="K7" i="3"/>
  <c r="C8" i="3"/>
  <c r="D8" i="3"/>
  <c r="E8" i="3"/>
  <c r="F8" i="3"/>
  <c r="G8" i="3"/>
  <c r="H8" i="3"/>
  <c r="I8" i="3"/>
  <c r="J8" i="3"/>
  <c r="K8" i="3"/>
  <c r="C9" i="3"/>
  <c r="D9" i="3"/>
  <c r="E9" i="3"/>
  <c r="F9" i="3"/>
  <c r="G9" i="3"/>
  <c r="H9" i="3"/>
  <c r="I9" i="3"/>
  <c r="J9" i="3"/>
  <c r="K9" i="3"/>
  <c r="C10" i="3"/>
  <c r="D10" i="3"/>
  <c r="E10" i="3"/>
  <c r="F10" i="3"/>
  <c r="G10" i="3"/>
  <c r="H10" i="3"/>
  <c r="I10" i="3"/>
  <c r="J10" i="3"/>
  <c r="K10" i="3"/>
  <c r="C11" i="3"/>
  <c r="D11" i="3"/>
  <c r="E11" i="3"/>
  <c r="F11" i="3"/>
  <c r="G11" i="3"/>
  <c r="H11" i="3"/>
  <c r="I11" i="3"/>
  <c r="J11" i="3"/>
  <c r="K11" i="3"/>
  <c r="C12" i="3"/>
  <c r="D12" i="3"/>
  <c r="E12" i="3"/>
  <c r="F12" i="3"/>
  <c r="G12" i="3"/>
  <c r="H12" i="3"/>
  <c r="I12" i="3"/>
  <c r="J12" i="3"/>
  <c r="K12" i="3"/>
  <c r="C13" i="3"/>
  <c r="D13" i="3"/>
  <c r="E13" i="3"/>
  <c r="F13" i="3"/>
  <c r="G13" i="3"/>
  <c r="H13" i="3"/>
  <c r="I13" i="3"/>
  <c r="J13" i="3"/>
  <c r="K13" i="3"/>
  <c r="C14" i="3"/>
  <c r="D14" i="3"/>
  <c r="E14" i="3"/>
  <c r="F14" i="3"/>
  <c r="G14" i="3"/>
  <c r="H14" i="3"/>
  <c r="I14" i="3"/>
  <c r="J14" i="3"/>
  <c r="K14" i="3"/>
  <c r="C15" i="3"/>
  <c r="D15" i="3"/>
  <c r="E15" i="3"/>
  <c r="F15" i="3"/>
  <c r="G15" i="3"/>
  <c r="H15" i="3"/>
  <c r="I15" i="3"/>
  <c r="J15" i="3"/>
  <c r="K15" i="3"/>
  <c r="C16" i="3"/>
  <c r="D16" i="3"/>
  <c r="E16" i="3"/>
  <c r="F16" i="3"/>
  <c r="G16" i="3"/>
  <c r="H16" i="3"/>
  <c r="I16" i="3"/>
  <c r="J16" i="3"/>
  <c r="K16" i="3"/>
  <c r="C17" i="3"/>
  <c r="D17" i="3"/>
  <c r="E17" i="3"/>
  <c r="F17" i="3"/>
  <c r="G17" i="3"/>
  <c r="H17" i="3"/>
  <c r="I17" i="3"/>
  <c r="J17" i="3"/>
  <c r="K17" i="3"/>
  <c r="C18" i="3"/>
  <c r="D18" i="3"/>
  <c r="E18" i="3"/>
  <c r="F18" i="3"/>
  <c r="G18" i="3"/>
  <c r="H18" i="3"/>
  <c r="I18" i="3"/>
  <c r="J18" i="3"/>
  <c r="K18" i="3"/>
  <c r="C19" i="3"/>
  <c r="D19" i="3"/>
  <c r="E19" i="3"/>
  <c r="F19" i="3"/>
  <c r="G19" i="3"/>
  <c r="H19" i="3"/>
  <c r="I19" i="3"/>
  <c r="J19" i="3"/>
  <c r="K19" i="3"/>
  <c r="C20" i="3"/>
  <c r="D20" i="3"/>
  <c r="E20" i="3"/>
  <c r="F20" i="3"/>
  <c r="G20" i="3"/>
  <c r="H20" i="3"/>
  <c r="I20" i="3"/>
  <c r="J20" i="3"/>
  <c r="K20" i="3"/>
  <c r="C21" i="3"/>
  <c r="D21" i="3"/>
  <c r="E21" i="3"/>
  <c r="F21" i="3"/>
  <c r="G21" i="3"/>
  <c r="H21" i="3"/>
  <c r="I21" i="3"/>
  <c r="J21" i="3"/>
  <c r="K21" i="3"/>
  <c r="C22" i="3"/>
  <c r="D22" i="3"/>
  <c r="E22" i="3"/>
  <c r="F22" i="3"/>
  <c r="G22" i="3"/>
  <c r="H22" i="3"/>
  <c r="I22" i="3"/>
  <c r="J22" i="3"/>
  <c r="K22" i="3"/>
  <c r="C23" i="3"/>
  <c r="D23" i="3"/>
  <c r="E23" i="3"/>
  <c r="F23" i="3"/>
  <c r="G23" i="3"/>
  <c r="H23" i="3"/>
  <c r="I23" i="3"/>
  <c r="J23" i="3"/>
  <c r="K23" i="3"/>
  <c r="C24" i="3"/>
  <c r="D24" i="3"/>
  <c r="E24" i="3"/>
  <c r="F24" i="3"/>
  <c r="G24" i="3"/>
  <c r="H24" i="3"/>
  <c r="I24" i="3"/>
  <c r="J24" i="3"/>
  <c r="K24" i="3"/>
  <c r="C25" i="3"/>
  <c r="D25" i="3"/>
  <c r="E25" i="3"/>
  <c r="F25" i="3"/>
  <c r="G25" i="3"/>
  <c r="H25" i="3"/>
  <c r="I25" i="3"/>
  <c r="J25" i="3"/>
  <c r="K25" i="3"/>
  <c r="C26" i="3"/>
  <c r="D26" i="3"/>
  <c r="E26" i="3"/>
  <c r="F26" i="3"/>
  <c r="G26" i="3"/>
  <c r="H26" i="3"/>
  <c r="I26" i="3"/>
  <c r="J26" i="3"/>
  <c r="K26" i="3"/>
  <c r="C27" i="3"/>
  <c r="D27" i="3"/>
  <c r="E27" i="3"/>
  <c r="F27" i="3"/>
  <c r="G27" i="3"/>
  <c r="H27" i="3"/>
  <c r="I27" i="3"/>
  <c r="J27" i="3"/>
  <c r="K27" i="3"/>
  <c r="C28" i="3"/>
  <c r="D28" i="3"/>
  <c r="E28" i="3"/>
  <c r="F28" i="3"/>
  <c r="G28" i="3"/>
  <c r="H28" i="3"/>
  <c r="I28" i="3"/>
  <c r="J28" i="3"/>
  <c r="K28" i="3"/>
  <c r="C29" i="3"/>
  <c r="D29" i="3"/>
  <c r="E29" i="3"/>
  <c r="F29" i="3"/>
  <c r="G29" i="3"/>
  <c r="H29" i="3"/>
  <c r="I29" i="3"/>
  <c r="J29" i="3"/>
  <c r="K29" i="3"/>
  <c r="C30" i="3"/>
  <c r="D30" i="3"/>
  <c r="E30" i="3"/>
  <c r="F30" i="3"/>
  <c r="G30" i="3"/>
  <c r="H30" i="3"/>
  <c r="I30" i="3"/>
  <c r="J30" i="3"/>
  <c r="K30" i="3"/>
  <c r="D4" i="3"/>
  <c r="E4" i="3"/>
  <c r="F4" i="3"/>
  <c r="G4" i="3"/>
  <c r="H4" i="3"/>
  <c r="I4" i="3"/>
  <c r="J4" i="3"/>
  <c r="K4" i="3"/>
  <c r="C4" i="3"/>
  <c r="C37" i="3"/>
  <c r="D56" i="5" l="1"/>
  <c r="F56" i="5" s="1"/>
  <c r="G56" i="5" s="1"/>
  <c r="B56" i="5"/>
  <c r="D63" i="5"/>
  <c r="B63" i="5"/>
  <c r="E63" i="5"/>
  <c r="B58" i="5"/>
  <c r="E58" i="5"/>
  <c r="D58" i="5"/>
  <c r="D57" i="5"/>
  <c r="B57" i="5"/>
  <c r="E57" i="5"/>
  <c r="B60" i="5"/>
  <c r="E60" i="5"/>
  <c r="D60" i="5"/>
  <c r="D59" i="5"/>
  <c r="B59" i="5"/>
  <c r="E59" i="5"/>
  <c r="B62" i="5"/>
  <c r="E62" i="5"/>
  <c r="D62" i="5"/>
  <c r="D61" i="5"/>
  <c r="B61" i="5"/>
  <c r="E61" i="5"/>
  <c r="D62" i="4"/>
  <c r="D60" i="4"/>
  <c r="D58" i="4"/>
  <c r="D61" i="4"/>
  <c r="E53" i="4"/>
  <c r="D56" i="4"/>
  <c r="D63" i="4"/>
  <c r="D59" i="4"/>
  <c r="D57" i="4"/>
  <c r="C38" i="3"/>
  <c r="C64" i="1"/>
  <c r="D64" i="1" s="1"/>
  <c r="F64" i="1" s="1"/>
  <c r="G64" i="1" s="1"/>
  <c r="C71" i="1"/>
  <c r="D71" i="1" s="1"/>
  <c r="C70" i="1"/>
  <c r="E70" i="1" s="1"/>
  <c r="C69" i="1"/>
  <c r="C68" i="1"/>
  <c r="E68" i="1" s="1"/>
  <c r="C67" i="1"/>
  <c r="C66" i="1"/>
  <c r="B66" i="1" s="1"/>
  <c r="C65" i="1"/>
  <c r="B65" i="1" s="1"/>
  <c r="D61" i="1"/>
  <c r="F62" i="5" l="1"/>
  <c r="G62" i="5" s="1"/>
  <c r="F60" i="5"/>
  <c r="G60" i="5" s="1"/>
  <c r="F58" i="5"/>
  <c r="G58" i="5" s="1"/>
  <c r="F61" i="5"/>
  <c r="G61" i="5" s="1"/>
  <c r="F59" i="5"/>
  <c r="G59" i="5" s="1"/>
  <c r="F57" i="5"/>
  <c r="G57" i="5" s="1"/>
  <c r="F63" i="5"/>
  <c r="G63" i="5" s="1"/>
  <c r="F59" i="4"/>
  <c r="E59" i="4"/>
  <c r="C59" i="4"/>
  <c r="F61" i="4"/>
  <c r="E61" i="4"/>
  <c r="C61" i="4"/>
  <c r="F57" i="4"/>
  <c r="E57" i="4"/>
  <c r="C57" i="4"/>
  <c r="F63" i="4"/>
  <c r="E63" i="4"/>
  <c r="C63" i="4"/>
  <c r="F58" i="4"/>
  <c r="C58" i="4"/>
  <c r="E58" i="4"/>
  <c r="C56" i="4"/>
  <c r="E56" i="4"/>
  <c r="G56" i="4" s="1"/>
  <c r="H56" i="4" s="1"/>
  <c r="C60" i="4"/>
  <c r="E60" i="4"/>
  <c r="F60" i="4"/>
  <c r="F62" i="4"/>
  <c r="C62" i="4"/>
  <c r="E62" i="4"/>
  <c r="B53" i="3"/>
  <c r="D53" i="3" s="1"/>
  <c r="E69" i="1"/>
  <c r="B71" i="1"/>
  <c r="B64" i="1"/>
  <c r="E67" i="1"/>
  <c r="B67" i="1"/>
  <c r="B68" i="1"/>
  <c r="B70" i="1"/>
  <c r="B69" i="1"/>
  <c r="E66" i="1"/>
  <c r="D70" i="1"/>
  <c r="F70" i="1" s="1"/>
  <c r="G70" i="1" s="1"/>
  <c r="E65" i="1"/>
  <c r="E71" i="1"/>
  <c r="F71" i="1" s="1"/>
  <c r="G71" i="1" s="1"/>
  <c r="D66" i="1"/>
  <c r="F66" i="1" s="1"/>
  <c r="G66" i="1" s="1"/>
  <c r="D67" i="1"/>
  <c r="D68" i="1"/>
  <c r="F68" i="1" s="1"/>
  <c r="G68" i="1" s="1"/>
  <c r="D65" i="1"/>
  <c r="D69" i="1"/>
  <c r="F69" i="1" s="1"/>
  <c r="G69" i="1" s="1"/>
  <c r="D16" i="2"/>
  <c r="C26" i="2"/>
  <c r="C20" i="2"/>
  <c r="C21" i="2"/>
  <c r="C22" i="2"/>
  <c r="C23" i="2"/>
  <c r="E23" i="2" s="1"/>
  <c r="C24" i="2"/>
  <c r="C25" i="2"/>
  <c r="C19" i="2"/>
  <c r="J35" i="5" l="1"/>
  <c r="J36" i="5" s="1"/>
  <c r="J37" i="5" s="1"/>
  <c r="C65" i="5"/>
  <c r="C66" i="5" s="1"/>
  <c r="G60" i="4"/>
  <c r="H60" i="4" s="1"/>
  <c r="G61" i="4"/>
  <c r="H61" i="4" s="1"/>
  <c r="G58" i="4"/>
  <c r="H58" i="4" s="1"/>
  <c r="G62" i="4"/>
  <c r="H62" i="4" s="1"/>
  <c r="G63" i="4"/>
  <c r="H63" i="4" s="1"/>
  <c r="G57" i="4"/>
  <c r="H57" i="4" s="1"/>
  <c r="C65" i="4" s="1"/>
  <c r="C66" i="4" s="1"/>
  <c r="G59" i="4"/>
  <c r="H59" i="4" s="1"/>
  <c r="C56" i="3"/>
  <c r="D56" i="3" s="1"/>
  <c r="F56" i="3" s="1"/>
  <c r="G56" i="3" s="1"/>
  <c r="C59" i="3"/>
  <c r="B59" i="3" s="1"/>
  <c r="C63" i="3"/>
  <c r="B63" i="3" s="1"/>
  <c r="C58" i="3"/>
  <c r="D58" i="3" s="1"/>
  <c r="C61" i="3"/>
  <c r="B61" i="3" s="1"/>
  <c r="C60" i="3"/>
  <c r="D60" i="3" s="1"/>
  <c r="C57" i="3"/>
  <c r="B57" i="3" s="1"/>
  <c r="C62" i="3"/>
  <c r="E62" i="3" s="1"/>
  <c r="F67" i="1"/>
  <c r="G67" i="1" s="1"/>
  <c r="F65" i="1"/>
  <c r="G65" i="1" s="1"/>
  <c r="D19" i="2"/>
  <c r="F19" i="2" s="1"/>
  <c r="G19" i="2" s="1"/>
  <c r="D23" i="2"/>
  <c r="F23" i="2" s="1"/>
  <c r="G23" i="2" s="1"/>
  <c r="D26" i="2"/>
  <c r="D22" i="2"/>
  <c r="E26" i="2"/>
  <c r="E22" i="2"/>
  <c r="D25" i="2"/>
  <c r="D21" i="2"/>
  <c r="E25" i="2"/>
  <c r="E21" i="2"/>
  <c r="D24" i="2"/>
  <c r="D20" i="2"/>
  <c r="E24" i="2"/>
  <c r="E20" i="2"/>
  <c r="D33" i="1"/>
  <c r="C36" i="1" s="1"/>
  <c r="B56" i="3" l="1"/>
  <c r="E58" i="3"/>
  <c r="F58" i="3" s="1"/>
  <c r="G58" i="3" s="1"/>
  <c r="B62" i="3"/>
  <c r="D62" i="3"/>
  <c r="F62" i="3" s="1"/>
  <c r="G62" i="3" s="1"/>
  <c r="B58" i="3"/>
  <c r="D57" i="3"/>
  <c r="E63" i="3"/>
  <c r="D63" i="3"/>
  <c r="E57" i="3"/>
  <c r="E59" i="3"/>
  <c r="D59" i="3"/>
  <c r="E60" i="3"/>
  <c r="F60" i="3" s="1"/>
  <c r="G60" i="3" s="1"/>
  <c r="E61" i="3"/>
  <c r="D61" i="3"/>
  <c r="B60" i="3"/>
  <c r="F20" i="2"/>
  <c r="G20" i="2" s="1"/>
  <c r="F21" i="2"/>
  <c r="G21" i="2" s="1"/>
  <c r="F22" i="2"/>
  <c r="G22" i="2" s="1"/>
  <c r="F24" i="2"/>
  <c r="G24" i="2" s="1"/>
  <c r="F25" i="2"/>
  <c r="G25" i="2" s="1"/>
  <c r="F26" i="2"/>
  <c r="G26" i="2" s="1"/>
  <c r="C37" i="1"/>
  <c r="C41" i="1" s="1"/>
  <c r="F57" i="3" l="1"/>
  <c r="G57" i="3" s="1"/>
  <c r="F59" i="3"/>
  <c r="G59" i="3" s="1"/>
  <c r="F61" i="3"/>
  <c r="G61" i="3" s="1"/>
  <c r="F63" i="3"/>
  <c r="G63" i="3" s="1"/>
  <c r="C42" i="1"/>
  <c r="C39" i="1"/>
  <c r="C40" i="1"/>
  <c r="J35" i="3" l="1"/>
  <c r="C43" i="1"/>
  <c r="J36" i="3" l="1"/>
  <c r="J37" i="3" l="1"/>
  <c r="J44" i="6"/>
</calcChain>
</file>

<file path=xl/sharedStrings.xml><?xml version="1.0" encoding="utf-8"?>
<sst xmlns="http://schemas.openxmlformats.org/spreadsheetml/2006/main" count="736" uniqueCount="121">
  <si>
    <t>Group (2015 International Building Code)</t>
  </si>
  <si>
    <t>IA</t>
  </si>
  <si>
    <t>IB</t>
  </si>
  <si>
    <t>IIA</t>
  </si>
  <si>
    <t>IIB</t>
  </si>
  <si>
    <t>IIIA</t>
  </si>
  <si>
    <t>IIIB</t>
  </si>
  <si>
    <t>IV</t>
  </si>
  <si>
    <t>VA</t>
  </si>
  <si>
    <t>VB</t>
  </si>
  <si>
    <t>A-1 Assembly, theaters, with stage</t>
  </si>
  <si>
    <t>A-1 Assembly, theaters, without stage</t>
  </si>
  <si>
    <t>A-2 Assembly, nightclubs</t>
  </si>
  <si>
    <t>A-2 Assembly, restaurants, bars, banquet halls</t>
  </si>
  <si>
    <t>A-3 Assembly, churches</t>
  </si>
  <si>
    <t>A-3 Assembly, general, community halls, libraries, museums</t>
  </si>
  <si>
    <t>A-4 Assembly, arenas</t>
  </si>
  <si>
    <t>B Business</t>
  </si>
  <si>
    <t>E Educational</t>
  </si>
  <si>
    <t>F-1 Factory and industrial, moderate hazard</t>
  </si>
  <si>
    <t>F-2 Factory and industrial, low hazard</t>
  </si>
  <si>
    <t>H-1 High Hazard, explosives</t>
  </si>
  <si>
    <t>H234 High Hazard</t>
  </si>
  <si>
    <t>H-5 HPM</t>
  </si>
  <si>
    <t>I-1 Institutional, supervised environment</t>
  </si>
  <si>
    <t>I-2 Institutional, hospitals</t>
  </si>
  <si>
    <t>I-2 Institutional, nursing homes</t>
  </si>
  <si>
    <t>I-3 Institutional, restrained</t>
  </si>
  <si>
    <t>I-4 Institutional, day care facilities</t>
  </si>
  <si>
    <t>M Mercantile</t>
  </si>
  <si>
    <t>R-1 Residential, hotels</t>
  </si>
  <si>
    <t>R-2 Residential, multiple family</t>
  </si>
  <si>
    <t>R-3 Residential, one- and two-family</t>
  </si>
  <si>
    <t>R-4 Residential, care/assisted living facilities</t>
  </si>
  <si>
    <t>S-1 Storage, moderate hazard</t>
  </si>
  <si>
    <t>S-2 Storage, low hazard</t>
  </si>
  <si>
    <t>U Utility, miscellaneous</t>
  </si>
  <si>
    <t>Total Gross Area (including all stories)</t>
  </si>
  <si>
    <t>Type of Consruction  (from table above)</t>
  </si>
  <si>
    <t>Square Foot Construction Valuation (from chart above)</t>
  </si>
  <si>
    <t>Total Permit Fee</t>
  </si>
  <si>
    <t>Building Permit</t>
  </si>
  <si>
    <t>Electrical Permit</t>
  </si>
  <si>
    <t>Mechanical Permit</t>
  </si>
  <si>
    <t>Plumbing Permit</t>
  </si>
  <si>
    <t>A-1</t>
  </si>
  <si>
    <t>A-2</t>
  </si>
  <si>
    <t>A-3</t>
  </si>
  <si>
    <t>A-4</t>
  </si>
  <si>
    <t>F-1</t>
  </si>
  <si>
    <t>F-2</t>
  </si>
  <si>
    <t>H-1</t>
  </si>
  <si>
    <t>H23</t>
  </si>
  <si>
    <t>H-5</t>
  </si>
  <si>
    <t>I-1</t>
  </si>
  <si>
    <t>I-2</t>
  </si>
  <si>
    <t>I-3</t>
  </si>
  <si>
    <t>I-4</t>
  </si>
  <si>
    <t>R-1</t>
  </si>
  <si>
    <t>R-2</t>
  </si>
  <si>
    <t>R-3</t>
  </si>
  <si>
    <t>R-4</t>
  </si>
  <si>
    <t>S-1</t>
  </si>
  <si>
    <t>S-2</t>
  </si>
  <si>
    <t>B</t>
  </si>
  <si>
    <t>E</t>
  </si>
  <si>
    <t>M</t>
  </si>
  <si>
    <t>U</t>
  </si>
  <si>
    <t>Group (from table above)</t>
  </si>
  <si>
    <t>Base Fee</t>
  </si>
  <si>
    <t>&gt;100,000,000</t>
  </si>
  <si>
    <t>I</t>
  </si>
  <si>
    <t>II</t>
  </si>
  <si>
    <t>III</t>
  </si>
  <si>
    <t>V</t>
  </si>
  <si>
    <t>VI</t>
  </si>
  <si>
    <t>VII</t>
  </si>
  <si>
    <t>VIII</t>
  </si>
  <si>
    <t>Construction Cost</t>
  </si>
  <si>
    <t>1,000s</t>
  </si>
  <si>
    <t>Additional</t>
  </si>
  <si>
    <t>Additional/1,000</t>
  </si>
  <si>
    <t>Addition Cost (in thousands)</t>
  </si>
  <si>
    <t>Addition Thousands</t>
  </si>
  <si>
    <t>Total Cost</t>
  </si>
  <si>
    <t>Under</t>
  </si>
  <si>
    <t>Base</t>
  </si>
  <si>
    <t>$3,000 and less</t>
  </si>
  <si>
    <t>$3,001 to $45,000</t>
  </si>
  <si>
    <t>$45,000 to $100,000</t>
  </si>
  <si>
    <t>$100,001 to $500,000</t>
  </si>
  <si>
    <t>$501,000 to $1,000,000</t>
  </si>
  <si>
    <t>$1,000,001 to $10,000,000</t>
  </si>
  <si>
    <t>$10,000,001 to $100,000,000</t>
  </si>
  <si>
    <t>Over $100,000,000</t>
  </si>
  <si>
    <t>Additional Thousands</t>
  </si>
  <si>
    <t>Additional Cost</t>
  </si>
  <si>
    <t>70% Square Foot Construction Valuation (from chart above)</t>
  </si>
  <si>
    <t>Project</t>
  </si>
  <si>
    <t>70% Construction Value from 2015 International Building Code</t>
  </si>
  <si>
    <t>Plan Review Fee</t>
  </si>
  <si>
    <t>Group &amp; Occupancy Types</t>
  </si>
  <si>
    <t>Exterior Wall Non-combustible Higher Fire Resistancy Reinforced Concrete</t>
  </si>
  <si>
    <t>Exterior Wall Non-combustible Masonry and Metal Frame</t>
  </si>
  <si>
    <t>All Wood Fully Combustible</t>
  </si>
  <si>
    <t>Heavy Wood/ Timber</t>
  </si>
  <si>
    <t>Yes</t>
  </si>
  <si>
    <t>No</t>
  </si>
  <si>
    <t>Commercial Construction</t>
  </si>
  <si>
    <t>Total Fee</t>
  </si>
  <si>
    <t>Project Value from Chart Above</t>
  </si>
  <si>
    <t xml:space="preserve"> Square Foot Construction Valuation (from chart above)</t>
  </si>
  <si>
    <t>Please fill in all highlighted fields at the bottom of this form.  The fields are color coded with the relevant chart headings.</t>
  </si>
  <si>
    <t>Instructions for Commecial and Residential Construction Fees</t>
  </si>
  <si>
    <t>New Construction Only</t>
  </si>
  <si>
    <t>Refer to the highlighted fields at the bottom of the table</t>
  </si>
  <si>
    <t>Go to drop down menu and select type of construction (IA thru VB).</t>
  </si>
  <si>
    <t>Go to drop down menu and select occupancy group (A-1 thru U).</t>
  </si>
  <si>
    <t>Enter total square footage under roof in appropriate box.</t>
  </si>
  <si>
    <t>Is your contracting business permanently based in the Metropolitan Statistical Area (Lowndes, Brooks, Lanier, and Echols counties) ? Please select the correct answer in adjacent box.</t>
  </si>
  <si>
    <t>Estimated Permit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</si>
</sst>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.25"/>
      <color theme="1"/>
      <name val="Calibri"/>
      <family val="2"/>
      <scheme val="minor"/>
    </font>
    <font>
      <b/>
      <i/>
      <sz val="48"/>
      <color rgb="FFFF0000"/>
      <name val="Calibri"/>
      <family val="2"/>
      <scheme val="minor"/>
    </font>
    <font>
      <b/>
      <i/>
      <u/>
      <sz val="3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/>
    <xf numFmtId="0" fontId="0" fillId="0" borderId="0" xfId="0" applyAlignment="1">
      <alignment horizontal="right"/>
    </xf>
    <xf numFmtId="4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 applyAlignment="1"/>
    <xf numFmtId="44" fontId="2" fillId="0" borderId="2" xfId="0" applyNumberFormat="1" applyFont="1" applyBorder="1" applyAlignment="1"/>
    <xf numFmtId="0" fontId="2" fillId="3" borderId="0" xfId="0" applyFont="1" applyFill="1" applyAlignment="1" applyProtection="1">
      <alignment horizontal="center"/>
      <protection locked="0"/>
    </xf>
    <xf numFmtId="41" fontId="2" fillId="3" borderId="0" xfId="0" applyNumberFormat="1" applyFont="1" applyFill="1" applyAlignment="1" applyProtection="1">
      <alignment horizontal="center"/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0" borderId="0" xfId="0" applyFont="1" applyAlignment="1"/>
    <xf numFmtId="44" fontId="2" fillId="0" borderId="0" xfId="0" applyNumberFormat="1" applyFont="1" applyFill="1" applyAlignment="1" applyProtection="1">
      <alignment horizontal="center"/>
    </xf>
    <xf numFmtId="164" fontId="0" fillId="0" borderId="0" xfId="1" applyNumberFormat="1" applyFont="1"/>
    <xf numFmtId="43" fontId="0" fillId="0" borderId="0" xfId="1" applyNumberFormat="1" applyFont="1"/>
    <xf numFmtId="164" fontId="0" fillId="0" borderId="0" xfId="1" applyNumberFormat="1" applyFont="1" applyAlignment="1">
      <alignment wrapText="1"/>
    </xf>
    <xf numFmtId="0" fontId="0" fillId="0" borderId="0" xfId="0" applyAlignment="1"/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43" fontId="6" fillId="0" borderId="0" xfId="1" applyNumberFormat="1" applyFont="1"/>
    <xf numFmtId="0" fontId="6" fillId="0" borderId="0" xfId="0" applyFont="1" applyAlignment="1">
      <alignment horizontal="right"/>
    </xf>
    <xf numFmtId="164" fontId="6" fillId="0" borderId="0" xfId="1" applyNumberFormat="1" applyFont="1" applyAlignment="1">
      <alignment horizontal="right" wrapText="1"/>
    </xf>
    <xf numFmtId="164" fontId="6" fillId="0" borderId="0" xfId="1" applyNumberFormat="1" applyFont="1" applyAlignment="1">
      <alignment wrapText="1"/>
    </xf>
    <xf numFmtId="0" fontId="0" fillId="0" borderId="0" xfId="0" applyAlignment="1"/>
    <xf numFmtId="0" fontId="0" fillId="0" borderId="3" xfId="0" applyBorder="1" applyAlignment="1"/>
    <xf numFmtId="0" fontId="0" fillId="0" borderId="5" xfId="0" applyBorder="1" applyAlignment="1"/>
    <xf numFmtId="164" fontId="6" fillId="0" borderId="6" xfId="1" applyNumberFormat="1" applyFont="1" applyBorder="1" applyAlignment="1">
      <alignment horizontal="right" wrapText="1"/>
    </xf>
    <xf numFmtId="164" fontId="6" fillId="0" borderId="6" xfId="1" applyNumberFormat="1" applyFont="1" applyBorder="1" applyAlignment="1">
      <alignment wrapText="1"/>
    </xf>
    <xf numFmtId="164" fontId="6" fillId="0" borderId="7" xfId="1" applyNumberFormat="1" applyFont="1" applyBorder="1" applyAlignment="1">
      <alignment wrapText="1"/>
    </xf>
    <xf numFmtId="164" fontId="6" fillId="0" borderId="8" xfId="1" applyNumberFormat="1" applyFont="1" applyBorder="1" applyAlignment="1">
      <alignment horizontal="right"/>
    </xf>
    <xf numFmtId="0" fontId="0" fillId="0" borderId="0" xfId="0" applyBorder="1" applyAlignment="1"/>
    <xf numFmtId="43" fontId="6" fillId="0" borderId="0" xfId="1" applyFont="1" applyBorder="1" applyAlignment="1">
      <alignment horizontal="right"/>
    </xf>
    <xf numFmtId="43" fontId="6" fillId="0" borderId="0" xfId="1" applyFont="1" applyBorder="1"/>
    <xf numFmtId="164" fontId="6" fillId="0" borderId="10" xfId="1" applyNumberFormat="1" applyFont="1" applyBorder="1" applyAlignment="1">
      <alignment horizontal="right"/>
    </xf>
    <xf numFmtId="0" fontId="0" fillId="0" borderId="11" xfId="0" applyBorder="1" applyAlignment="1"/>
    <xf numFmtId="43" fontId="6" fillId="0" borderId="11" xfId="1" applyFont="1" applyBorder="1" applyAlignment="1">
      <alignment horizontal="right"/>
    </xf>
    <xf numFmtId="43" fontId="6" fillId="0" borderId="11" xfId="1" applyFont="1" applyBorder="1"/>
    <xf numFmtId="43" fontId="7" fillId="0" borderId="4" xfId="1" applyFont="1" applyBorder="1" applyAlignment="1"/>
    <xf numFmtId="43" fontId="8" fillId="0" borderId="9" xfId="1" applyFont="1" applyBorder="1"/>
    <xf numFmtId="43" fontId="8" fillId="0" borderId="12" xfId="1" applyFont="1" applyBorder="1"/>
    <xf numFmtId="0" fontId="0" fillId="4" borderId="0" xfId="0" applyFill="1" applyAlignment="1"/>
    <xf numFmtId="164" fontId="6" fillId="4" borderId="0" xfId="1" applyNumberFormat="1" applyFont="1" applyFill="1"/>
    <xf numFmtId="164" fontId="6" fillId="4" borderId="0" xfId="1" applyNumberFormat="1" applyFont="1" applyFill="1" applyAlignment="1">
      <alignment horizontal="right"/>
    </xf>
    <xf numFmtId="43" fontId="6" fillId="4" borderId="0" xfId="1" applyNumberFormat="1" applyFont="1" applyFill="1"/>
    <xf numFmtId="0" fontId="0" fillId="0" borderId="3" xfId="0" applyFont="1" applyBorder="1" applyAlignment="1"/>
    <xf numFmtId="2" fontId="10" fillId="0" borderId="3" xfId="0" applyNumberFormat="1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2" fontId="2" fillId="0" borderId="1" xfId="0" applyNumberFormat="1" applyFont="1" applyBorder="1" applyAlignment="1">
      <alignment wrapText="1"/>
    </xf>
    <xf numFmtId="0" fontId="1" fillId="2" borderId="14" xfId="0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8" fillId="0" borderId="20" xfId="0" applyNumberFormat="1" applyFont="1" applyBorder="1" applyAlignment="1">
      <alignment horizontal="center" wrapText="1"/>
    </xf>
    <xf numFmtId="2" fontId="1" fillId="0" borderId="22" xfId="0" applyNumberFormat="1" applyFont="1" applyBorder="1" applyAlignment="1">
      <alignment horizontal="center"/>
    </xf>
    <xf numFmtId="0" fontId="0" fillId="0" borderId="0" xfId="0" applyAlignment="1"/>
    <xf numFmtId="2" fontId="2" fillId="0" borderId="14" xfId="0" applyNumberFormat="1" applyFont="1" applyBorder="1" applyAlignment="1"/>
    <xf numFmtId="2" fontId="4" fillId="2" borderId="26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3" borderId="6" xfId="0" applyFont="1" applyFill="1" applyBorder="1" applyAlignment="1" applyProtection="1">
      <alignment horizontal="center"/>
      <protection locked="0"/>
    </xf>
    <xf numFmtId="0" fontId="3" fillId="0" borderId="6" xfId="0" applyFont="1" applyBorder="1" applyAlignment="1"/>
    <xf numFmtId="0" fontId="8" fillId="3" borderId="7" xfId="0" applyFont="1" applyFill="1" applyBorder="1" applyAlignment="1"/>
    <xf numFmtId="0" fontId="2" fillId="0" borderId="8" xfId="0" applyFont="1" applyBorder="1" applyAlignment="1">
      <alignment horizontal="right"/>
    </xf>
    <xf numFmtId="0" fontId="2" fillId="3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/>
    <xf numFmtId="0" fontId="2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0" xfId="0" applyFont="1" applyBorder="1" applyAlignment="1">
      <alignment horizontal="right"/>
    </xf>
    <xf numFmtId="41" fontId="2" fillId="3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43" fontId="8" fillId="0" borderId="4" xfId="1" applyFont="1" applyBorder="1" applyAlignment="1"/>
    <xf numFmtId="43" fontId="8" fillId="0" borderId="0" xfId="1" applyFont="1" applyBorder="1" applyAlignment="1"/>
    <xf numFmtId="2" fontId="1" fillId="5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wrapText="1"/>
    </xf>
    <xf numFmtId="0" fontId="1" fillId="5" borderId="30" xfId="0" applyFont="1" applyFill="1" applyBorder="1" applyAlignment="1" applyProtection="1">
      <alignment horizontal="center"/>
      <protection locked="0"/>
    </xf>
    <xf numFmtId="0" fontId="1" fillId="6" borderId="30" xfId="0" applyFont="1" applyFill="1" applyBorder="1" applyAlignment="1" applyProtection="1">
      <alignment horizontal="center"/>
      <protection locked="0"/>
    </xf>
    <xf numFmtId="0" fontId="0" fillId="0" borderId="0" xfId="0" applyAlignment="1"/>
    <xf numFmtId="0" fontId="0" fillId="0" borderId="3" xfId="0" applyBorder="1" applyAlignment="1"/>
    <xf numFmtId="0" fontId="0" fillId="0" borderId="3" xfId="0" applyFont="1" applyBorder="1" applyAlignment="1"/>
    <xf numFmtId="0" fontId="1" fillId="7" borderId="30" xfId="0" applyFont="1" applyFill="1" applyBorder="1" applyAlignment="1" applyProtection="1">
      <protection locked="0"/>
    </xf>
    <xf numFmtId="41" fontId="1" fillId="7" borderId="30" xfId="0" applyNumberFormat="1" applyFont="1" applyFill="1" applyBorder="1" applyAlignment="1" applyProtection="1">
      <alignment horizontal="center"/>
      <protection locked="0"/>
    </xf>
    <xf numFmtId="43" fontId="7" fillId="0" borderId="0" xfId="1" applyFont="1" applyBorder="1" applyAlignment="1"/>
    <xf numFmtId="0" fontId="3" fillId="0" borderId="5" xfId="0" applyFont="1" applyBorder="1" applyAlignment="1"/>
    <xf numFmtId="0" fontId="0" fillId="0" borderId="8" xfId="0" applyBorder="1" applyAlignment="1"/>
    <xf numFmtId="0" fontId="0" fillId="0" borderId="10" xfId="0" applyBorder="1" applyAlignment="1"/>
    <xf numFmtId="0" fontId="1" fillId="0" borderId="7" xfId="0" applyFont="1" applyFill="1" applyBorder="1" applyAlignment="1" applyProtection="1"/>
    <xf numFmtId="164" fontId="0" fillId="0" borderId="0" xfId="1" applyNumberFormat="1" applyFont="1" applyAlignment="1"/>
    <xf numFmtId="0" fontId="0" fillId="0" borderId="0" xfId="0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4" fontId="2" fillId="0" borderId="0" xfId="2" applyFont="1" applyAlignment="1">
      <alignment horizontal="left"/>
    </xf>
    <xf numFmtId="44" fontId="1" fillId="0" borderId="0" xfId="2" applyFont="1" applyAlignment="1">
      <alignment horizontal="left"/>
    </xf>
    <xf numFmtId="0" fontId="9" fillId="3" borderId="13" xfId="0" applyFont="1" applyFill="1" applyBorder="1" applyAlignment="1" applyProtection="1">
      <alignment horizontal="left"/>
      <protection locked="0"/>
    </xf>
    <xf numFmtId="0" fontId="9" fillId="3" borderId="4" xfId="0" applyFont="1" applyFill="1" applyBorder="1" applyAlignment="1" applyProtection="1">
      <alignment horizontal="left"/>
      <protection locked="0"/>
    </xf>
    <xf numFmtId="0" fontId="11" fillId="0" borderId="23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2" fontId="8" fillId="0" borderId="18" xfId="0" applyNumberFormat="1" applyFont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8" fillId="0" borderId="17" xfId="0" applyNumberFormat="1" applyFont="1" applyBorder="1" applyAlignment="1">
      <alignment horizontal="center" wrapText="1"/>
    </xf>
    <xf numFmtId="2" fontId="8" fillId="0" borderId="21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2" fontId="8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44" fontId="1" fillId="0" borderId="11" xfId="2" applyFont="1" applyBorder="1" applyAlignment="1">
      <alignment horizontal="left" wrapText="1"/>
    </xf>
    <xf numFmtId="44" fontId="2" fillId="0" borderId="0" xfId="2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11" fillId="0" borderId="25" xfId="0" applyFont="1" applyBorder="1" applyAlignment="1">
      <alignment horizontal="center" wrapText="1"/>
    </xf>
    <xf numFmtId="2" fontId="8" fillId="0" borderId="27" xfId="0" applyNumberFormat="1" applyFont="1" applyBorder="1" applyAlignment="1">
      <alignment horizontal="center" wrapText="1"/>
    </xf>
    <xf numFmtId="2" fontId="8" fillId="0" borderId="28" xfId="0" applyNumberFormat="1" applyFont="1" applyBorder="1" applyAlignment="1">
      <alignment horizontal="center" wrapText="1"/>
    </xf>
    <xf numFmtId="2" fontId="8" fillId="0" borderId="29" xfId="0" applyNumberFormat="1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2" fontId="1" fillId="5" borderId="3" xfId="0" applyNumberFormat="1" applyFont="1" applyFill="1" applyBorder="1" applyAlignment="1">
      <alignment horizontal="center"/>
    </xf>
    <xf numFmtId="2" fontId="1" fillId="5" borderId="13" xfId="0" applyNumberFormat="1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0" fontId="0" fillId="0" borderId="3" xfId="0" applyBorder="1" applyAlignment="1"/>
    <xf numFmtId="0" fontId="0" fillId="0" borderId="13" xfId="0" applyBorder="1" applyAlignment="1"/>
    <xf numFmtId="0" fontId="0" fillId="0" borderId="3" xfId="0" applyFont="1" applyBorder="1" applyAlignment="1"/>
    <xf numFmtId="0" fontId="13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11" fillId="0" borderId="31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13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41" fontId="1" fillId="7" borderId="3" xfId="0" applyNumberFormat="1" applyFont="1" applyFill="1" applyBorder="1" applyAlignment="1" applyProtection="1">
      <alignment horizontal="center"/>
      <protection locked="0"/>
    </xf>
    <xf numFmtId="41" fontId="1" fillId="7" borderId="13" xfId="0" applyNumberFormat="1" applyFont="1" applyFill="1" applyBorder="1" applyAlignment="1" applyProtection="1">
      <alignment horizontal="center"/>
      <protection locked="0"/>
    </xf>
    <xf numFmtId="41" fontId="1" fillId="7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Border="1" applyAlignment="1"/>
    <xf numFmtId="0" fontId="0" fillId="0" borderId="0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pane ySplit="1" topLeftCell="A5" activePane="bottomLeft" state="frozen"/>
      <selection activeCell="B20" sqref="B20"/>
      <selection pane="bottomLeft" activeCell="B20" sqref="B20"/>
    </sheetView>
  </sheetViews>
  <sheetFormatPr defaultRowHeight="15" x14ac:dyDescent="0.25"/>
  <cols>
    <col min="1" max="1" width="9.140625" style="1"/>
    <col min="2" max="2" width="69.140625" style="1" bestFit="1" customWidth="1"/>
    <col min="3" max="11" width="16.28515625" style="1" customWidth="1"/>
    <col min="12" max="257" width="9.140625" style="1"/>
    <col min="258" max="258" width="53.42578125" style="1" customWidth="1"/>
    <col min="259" max="513" width="9.140625" style="1"/>
    <col min="514" max="514" width="53.42578125" style="1" customWidth="1"/>
    <col min="515" max="769" width="9.140625" style="1"/>
    <col min="770" max="770" width="53.42578125" style="1" customWidth="1"/>
    <col min="771" max="1025" width="9.140625" style="1"/>
    <col min="1026" max="1026" width="53.42578125" style="1" customWidth="1"/>
    <col min="1027" max="1281" width="9.140625" style="1"/>
    <col min="1282" max="1282" width="53.42578125" style="1" customWidth="1"/>
    <col min="1283" max="1537" width="9.140625" style="1"/>
    <col min="1538" max="1538" width="53.42578125" style="1" customWidth="1"/>
    <col min="1539" max="1793" width="9.140625" style="1"/>
    <col min="1794" max="1794" width="53.42578125" style="1" customWidth="1"/>
    <col min="1795" max="2049" width="9.140625" style="1"/>
    <col min="2050" max="2050" width="53.42578125" style="1" customWidth="1"/>
    <col min="2051" max="2305" width="9.140625" style="1"/>
    <col min="2306" max="2306" width="53.42578125" style="1" customWidth="1"/>
    <col min="2307" max="2561" width="9.140625" style="1"/>
    <col min="2562" max="2562" width="53.42578125" style="1" customWidth="1"/>
    <col min="2563" max="2817" width="9.140625" style="1"/>
    <col min="2818" max="2818" width="53.42578125" style="1" customWidth="1"/>
    <col min="2819" max="3073" width="9.140625" style="1"/>
    <col min="3074" max="3074" width="53.42578125" style="1" customWidth="1"/>
    <col min="3075" max="3329" width="9.140625" style="1"/>
    <col min="3330" max="3330" width="53.42578125" style="1" customWidth="1"/>
    <col min="3331" max="3585" width="9.140625" style="1"/>
    <col min="3586" max="3586" width="53.42578125" style="1" customWidth="1"/>
    <col min="3587" max="3841" width="9.140625" style="1"/>
    <col min="3842" max="3842" width="53.42578125" style="1" customWidth="1"/>
    <col min="3843" max="4097" width="9.140625" style="1"/>
    <col min="4098" max="4098" width="53.42578125" style="1" customWidth="1"/>
    <col min="4099" max="4353" width="9.140625" style="1"/>
    <col min="4354" max="4354" width="53.42578125" style="1" customWidth="1"/>
    <col min="4355" max="4609" width="9.140625" style="1"/>
    <col min="4610" max="4610" width="53.42578125" style="1" customWidth="1"/>
    <col min="4611" max="4865" width="9.140625" style="1"/>
    <col min="4866" max="4866" width="53.42578125" style="1" customWidth="1"/>
    <col min="4867" max="5121" width="9.140625" style="1"/>
    <col min="5122" max="5122" width="53.42578125" style="1" customWidth="1"/>
    <col min="5123" max="5377" width="9.140625" style="1"/>
    <col min="5378" max="5378" width="53.42578125" style="1" customWidth="1"/>
    <col min="5379" max="5633" width="9.140625" style="1"/>
    <col min="5634" max="5634" width="53.42578125" style="1" customWidth="1"/>
    <col min="5635" max="5889" width="9.140625" style="1"/>
    <col min="5890" max="5890" width="53.42578125" style="1" customWidth="1"/>
    <col min="5891" max="6145" width="9.140625" style="1"/>
    <col min="6146" max="6146" width="53.42578125" style="1" customWidth="1"/>
    <col min="6147" max="6401" width="9.140625" style="1"/>
    <col min="6402" max="6402" width="53.42578125" style="1" customWidth="1"/>
    <col min="6403" max="6657" width="9.140625" style="1"/>
    <col min="6658" max="6658" width="53.42578125" style="1" customWidth="1"/>
    <col min="6659" max="6913" width="9.140625" style="1"/>
    <col min="6914" max="6914" width="53.42578125" style="1" customWidth="1"/>
    <col min="6915" max="7169" width="9.140625" style="1"/>
    <col min="7170" max="7170" width="53.42578125" style="1" customWidth="1"/>
    <col min="7171" max="7425" width="9.140625" style="1"/>
    <col min="7426" max="7426" width="53.42578125" style="1" customWidth="1"/>
    <col min="7427" max="7681" width="9.140625" style="1"/>
    <col min="7682" max="7682" width="53.42578125" style="1" customWidth="1"/>
    <col min="7683" max="7937" width="9.140625" style="1"/>
    <col min="7938" max="7938" width="53.42578125" style="1" customWidth="1"/>
    <col min="7939" max="8193" width="9.140625" style="1"/>
    <col min="8194" max="8194" width="53.42578125" style="1" customWidth="1"/>
    <col min="8195" max="8449" width="9.140625" style="1"/>
    <col min="8450" max="8450" width="53.42578125" style="1" customWidth="1"/>
    <col min="8451" max="8705" width="9.140625" style="1"/>
    <col min="8706" max="8706" width="53.42578125" style="1" customWidth="1"/>
    <col min="8707" max="8961" width="9.140625" style="1"/>
    <col min="8962" max="8962" width="53.42578125" style="1" customWidth="1"/>
    <col min="8963" max="9217" width="9.140625" style="1"/>
    <col min="9218" max="9218" width="53.42578125" style="1" customWidth="1"/>
    <col min="9219" max="9473" width="9.140625" style="1"/>
    <col min="9474" max="9474" width="53.42578125" style="1" customWidth="1"/>
    <col min="9475" max="9729" width="9.140625" style="1"/>
    <col min="9730" max="9730" width="53.42578125" style="1" customWidth="1"/>
    <col min="9731" max="9985" width="9.140625" style="1"/>
    <col min="9986" max="9986" width="53.42578125" style="1" customWidth="1"/>
    <col min="9987" max="10241" width="9.140625" style="1"/>
    <col min="10242" max="10242" width="53.42578125" style="1" customWidth="1"/>
    <col min="10243" max="10497" width="9.140625" style="1"/>
    <col min="10498" max="10498" width="53.42578125" style="1" customWidth="1"/>
    <col min="10499" max="10753" width="9.140625" style="1"/>
    <col min="10754" max="10754" width="53.42578125" style="1" customWidth="1"/>
    <col min="10755" max="11009" width="9.140625" style="1"/>
    <col min="11010" max="11010" width="53.42578125" style="1" customWidth="1"/>
    <col min="11011" max="11265" width="9.140625" style="1"/>
    <col min="11266" max="11266" width="53.42578125" style="1" customWidth="1"/>
    <col min="11267" max="11521" width="9.140625" style="1"/>
    <col min="11522" max="11522" width="53.42578125" style="1" customWidth="1"/>
    <col min="11523" max="11777" width="9.140625" style="1"/>
    <col min="11778" max="11778" width="53.42578125" style="1" customWidth="1"/>
    <col min="11779" max="12033" width="9.140625" style="1"/>
    <col min="12034" max="12034" width="53.42578125" style="1" customWidth="1"/>
    <col min="12035" max="12289" width="9.140625" style="1"/>
    <col min="12290" max="12290" width="53.42578125" style="1" customWidth="1"/>
    <col min="12291" max="12545" width="9.140625" style="1"/>
    <col min="12546" max="12546" width="53.42578125" style="1" customWidth="1"/>
    <col min="12547" max="12801" width="9.140625" style="1"/>
    <col min="12802" max="12802" width="53.42578125" style="1" customWidth="1"/>
    <col min="12803" max="13057" width="9.140625" style="1"/>
    <col min="13058" max="13058" width="53.42578125" style="1" customWidth="1"/>
    <col min="13059" max="13313" width="9.140625" style="1"/>
    <col min="13314" max="13314" width="53.42578125" style="1" customWidth="1"/>
    <col min="13315" max="13569" width="9.140625" style="1"/>
    <col min="13570" max="13570" width="53.42578125" style="1" customWidth="1"/>
    <col min="13571" max="13825" width="9.140625" style="1"/>
    <col min="13826" max="13826" width="53.42578125" style="1" customWidth="1"/>
    <col min="13827" max="14081" width="9.140625" style="1"/>
    <col min="14082" max="14082" width="53.42578125" style="1" customWidth="1"/>
    <col min="14083" max="14337" width="9.140625" style="1"/>
    <col min="14338" max="14338" width="53.42578125" style="1" customWidth="1"/>
    <col min="14339" max="14593" width="9.140625" style="1"/>
    <col min="14594" max="14594" width="53.42578125" style="1" customWidth="1"/>
    <col min="14595" max="14849" width="9.140625" style="1"/>
    <col min="14850" max="14850" width="53.42578125" style="1" customWidth="1"/>
    <col min="14851" max="15105" width="9.140625" style="1"/>
    <col min="15106" max="15106" width="53.42578125" style="1" customWidth="1"/>
    <col min="15107" max="15361" width="9.140625" style="1"/>
    <col min="15362" max="15362" width="53.42578125" style="1" customWidth="1"/>
    <col min="15363" max="15617" width="9.140625" style="1"/>
    <col min="15618" max="15618" width="53.42578125" style="1" customWidth="1"/>
    <col min="15619" max="15873" width="9.140625" style="1"/>
    <col min="15874" max="15874" width="53.42578125" style="1" customWidth="1"/>
    <col min="15875" max="16129" width="9.140625" style="1"/>
    <col min="16130" max="16130" width="53.42578125" style="1" customWidth="1"/>
    <col min="16131" max="16384" width="9.140625" style="1"/>
  </cols>
  <sheetData>
    <row r="1" spans="1:11" ht="18.75" x14ac:dyDescent="0.3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 spans="1:11" ht="18.75" x14ac:dyDescent="0.3">
      <c r="B2" s="4"/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</row>
    <row r="3" spans="1:11" ht="18.75" x14ac:dyDescent="0.3">
      <c r="A3" s="1" t="s">
        <v>45</v>
      </c>
      <c r="B3" s="5" t="s">
        <v>10</v>
      </c>
      <c r="C3" s="5">
        <v>226.91839999999999</v>
      </c>
      <c r="D3" s="5">
        <v>219.10399999999998</v>
      </c>
      <c r="E3" s="5">
        <v>213.80479999999997</v>
      </c>
      <c r="F3" s="5">
        <v>205.03999999999996</v>
      </c>
      <c r="G3" s="5">
        <v>192.95359999999999</v>
      </c>
      <c r="H3" s="5">
        <v>187.35679999999996</v>
      </c>
      <c r="I3" s="5">
        <v>198.55999999999997</v>
      </c>
      <c r="J3" s="5">
        <v>176.1824</v>
      </c>
      <c r="K3" s="5">
        <v>169.7312</v>
      </c>
    </row>
    <row r="4" spans="1:11" ht="18.75" x14ac:dyDescent="0.3">
      <c r="A4" s="1" t="s">
        <v>45</v>
      </c>
      <c r="B4" s="5" t="s">
        <v>11</v>
      </c>
      <c r="C4" s="5">
        <v>207.96799999999999</v>
      </c>
      <c r="D4" s="5">
        <v>200.15359999999998</v>
      </c>
      <c r="E4" s="5">
        <v>194.8544</v>
      </c>
      <c r="F4" s="5">
        <v>186.08960000000002</v>
      </c>
      <c r="G4" s="5">
        <v>174.1472</v>
      </c>
      <c r="H4" s="5">
        <v>168.55039999999997</v>
      </c>
      <c r="I4" s="5">
        <v>179.60959999999994</v>
      </c>
      <c r="J4" s="5">
        <v>157.376</v>
      </c>
      <c r="K4" s="5">
        <v>150.92479999999998</v>
      </c>
    </row>
    <row r="5" spans="1:11" ht="18.75" x14ac:dyDescent="0.3">
      <c r="A5" s="1" t="s">
        <v>46</v>
      </c>
      <c r="B5" s="5" t="s">
        <v>12</v>
      </c>
      <c r="C5" s="5">
        <v>177.48859999999999</v>
      </c>
      <c r="D5" s="5">
        <v>172.34359999999998</v>
      </c>
      <c r="E5" s="5">
        <v>167.98259999999999</v>
      </c>
      <c r="F5" s="5">
        <v>161.1814</v>
      </c>
      <c r="G5" s="5">
        <v>151.94980000000001</v>
      </c>
      <c r="H5" s="5">
        <v>147.75539999999998</v>
      </c>
      <c r="I5" s="5">
        <v>155.51699999999997</v>
      </c>
      <c r="J5" s="5">
        <v>137.58300000000003</v>
      </c>
      <c r="K5" s="5">
        <v>132.92800000000003</v>
      </c>
    </row>
    <row r="6" spans="1:11" ht="18.75" x14ac:dyDescent="0.3">
      <c r="A6" s="1" t="s">
        <v>46</v>
      </c>
      <c r="B6" s="5" t="s">
        <v>13</v>
      </c>
      <c r="C6" s="5">
        <v>176.48859999999999</v>
      </c>
      <c r="D6" s="5">
        <v>171.34359999999998</v>
      </c>
      <c r="E6" s="5">
        <v>165.98259999999999</v>
      </c>
      <c r="F6" s="5">
        <v>160.1814</v>
      </c>
      <c r="G6" s="5">
        <v>149.94980000000001</v>
      </c>
      <c r="H6" s="5">
        <v>146.75539999999998</v>
      </c>
      <c r="I6" s="5">
        <v>154.51699999999997</v>
      </c>
      <c r="J6" s="5">
        <v>135.58300000000003</v>
      </c>
      <c r="K6" s="5">
        <v>131.92800000000003</v>
      </c>
    </row>
    <row r="7" spans="1:11" ht="18.75" x14ac:dyDescent="0.3">
      <c r="A7" s="1" t="s">
        <v>47</v>
      </c>
      <c r="B7" s="5" t="s">
        <v>14</v>
      </c>
      <c r="C7" s="5">
        <v>209.94399999999999</v>
      </c>
      <c r="D7" s="5">
        <v>202.12959999999995</v>
      </c>
      <c r="E7" s="5">
        <v>196.83039999999997</v>
      </c>
      <c r="F7" s="5">
        <v>188.06559999999999</v>
      </c>
      <c r="G7" s="5">
        <v>176.3152</v>
      </c>
      <c r="H7" s="5">
        <v>170.71839999999997</v>
      </c>
      <c r="I7" s="5">
        <v>181.58559999999997</v>
      </c>
      <c r="J7" s="5">
        <v>159.54399999999998</v>
      </c>
      <c r="K7" s="5">
        <v>153.09280000000001</v>
      </c>
    </row>
    <row r="8" spans="1:11" ht="18.75" x14ac:dyDescent="0.3">
      <c r="A8" s="1" t="s">
        <v>47</v>
      </c>
      <c r="B8" s="5" t="s">
        <v>15</v>
      </c>
      <c r="C8" s="5">
        <v>175.12479999999999</v>
      </c>
      <c r="D8" s="5">
        <v>167.31039999999999</v>
      </c>
      <c r="E8" s="5">
        <v>161.0112</v>
      </c>
      <c r="F8" s="5">
        <v>153.24639999999999</v>
      </c>
      <c r="G8" s="5">
        <v>140.49599999999998</v>
      </c>
      <c r="H8" s="5">
        <v>135.89919999999998</v>
      </c>
      <c r="I8" s="5">
        <v>146.76639999999998</v>
      </c>
      <c r="J8" s="5">
        <v>123.72479999999999</v>
      </c>
      <c r="K8" s="5">
        <v>118.2736</v>
      </c>
    </row>
    <row r="9" spans="1:11" ht="18.75" x14ac:dyDescent="0.3">
      <c r="A9" s="1" t="s">
        <v>48</v>
      </c>
      <c r="B9" s="5" t="s">
        <v>16</v>
      </c>
      <c r="C9" s="5">
        <v>206.96799999999999</v>
      </c>
      <c r="D9" s="5">
        <v>199.15359999999998</v>
      </c>
      <c r="E9" s="5">
        <v>192.8544</v>
      </c>
      <c r="F9" s="5">
        <v>185.08960000000002</v>
      </c>
      <c r="G9" s="5">
        <v>172.1472</v>
      </c>
      <c r="H9" s="5">
        <v>167.55039999999997</v>
      </c>
      <c r="I9" s="5">
        <v>178.60959999999994</v>
      </c>
      <c r="J9" s="5">
        <v>155.376</v>
      </c>
      <c r="K9" s="5">
        <v>149.92479999999998</v>
      </c>
    </row>
    <row r="10" spans="1:11" ht="18.75" x14ac:dyDescent="0.3">
      <c r="A10" s="1" t="s">
        <v>64</v>
      </c>
      <c r="B10" s="5" t="s">
        <v>17</v>
      </c>
      <c r="C10" s="5">
        <v>181.11929999999998</v>
      </c>
      <c r="D10" s="5">
        <v>174.4263</v>
      </c>
      <c r="E10" s="5">
        <v>168.67420000000001</v>
      </c>
      <c r="F10" s="5">
        <v>160.26430000000002</v>
      </c>
      <c r="G10" s="5">
        <v>146.179</v>
      </c>
      <c r="H10" s="5">
        <v>140.69939999999997</v>
      </c>
      <c r="I10" s="5">
        <v>153.96900000000002</v>
      </c>
      <c r="J10" s="5">
        <v>128.3407</v>
      </c>
      <c r="K10" s="5">
        <v>122.71559999999998</v>
      </c>
    </row>
    <row r="11" spans="1:11" ht="18.75" x14ac:dyDescent="0.3">
      <c r="A11" s="1" t="s">
        <v>65</v>
      </c>
      <c r="B11" s="5" t="s">
        <v>18</v>
      </c>
      <c r="C11" s="5">
        <v>192.29369999999997</v>
      </c>
      <c r="D11" s="5">
        <v>185.47459999999998</v>
      </c>
      <c r="E11" s="5">
        <v>180.14929999999995</v>
      </c>
      <c r="F11" s="5">
        <v>172.11769999999996</v>
      </c>
      <c r="G11" s="5">
        <v>160.72019999999998</v>
      </c>
      <c r="H11" s="5">
        <v>152.55279999999999</v>
      </c>
      <c r="I11" s="5">
        <v>166.18129999999999</v>
      </c>
      <c r="J11" s="5">
        <v>140.45690000000002</v>
      </c>
      <c r="K11" s="5">
        <v>136.17920000000001</v>
      </c>
    </row>
    <row r="12" spans="1:11" ht="18.75" x14ac:dyDescent="0.3">
      <c r="A12" s="1" t="s">
        <v>49</v>
      </c>
      <c r="B12" s="5" t="s">
        <v>19</v>
      </c>
      <c r="C12" s="5">
        <v>108.53419999999998</v>
      </c>
      <c r="D12" s="5">
        <v>103.53870000000001</v>
      </c>
      <c r="E12" s="5">
        <v>97.562599999999975</v>
      </c>
      <c r="F12" s="5">
        <v>93.809599999999989</v>
      </c>
      <c r="G12" s="5">
        <v>84.166900000000012</v>
      </c>
      <c r="H12" s="5">
        <v>80.355699999999999</v>
      </c>
      <c r="I12" s="5">
        <v>89.861699999999999</v>
      </c>
      <c r="J12" s="5">
        <v>70.56750000000001</v>
      </c>
      <c r="K12" s="5">
        <v>66.077300000000008</v>
      </c>
    </row>
    <row r="13" spans="1:11" ht="18.75" x14ac:dyDescent="0.3">
      <c r="A13" s="1" t="s">
        <v>50</v>
      </c>
      <c r="B13" s="5" t="s">
        <v>20</v>
      </c>
      <c r="C13" s="5">
        <v>107.53419999999998</v>
      </c>
      <c r="D13" s="5">
        <v>102.53870000000001</v>
      </c>
      <c r="E13" s="5">
        <v>97.562599999999975</v>
      </c>
      <c r="F13" s="5">
        <v>92.809599999999989</v>
      </c>
      <c r="G13" s="5">
        <v>84.166900000000012</v>
      </c>
      <c r="H13" s="5">
        <v>79.355699999999999</v>
      </c>
      <c r="I13" s="5">
        <v>88.861699999999999</v>
      </c>
      <c r="J13" s="5">
        <v>70.56750000000001</v>
      </c>
      <c r="K13" s="5">
        <v>65.077300000000008</v>
      </c>
    </row>
    <row r="14" spans="1:11" ht="18.75" x14ac:dyDescent="0.3">
      <c r="A14" s="1" t="s">
        <v>51</v>
      </c>
      <c r="B14" s="5" t="s">
        <v>21</v>
      </c>
      <c r="C14" s="5">
        <v>101.59959999999998</v>
      </c>
      <c r="D14" s="5">
        <v>96.604100000000003</v>
      </c>
      <c r="E14" s="5">
        <v>91.627999999999972</v>
      </c>
      <c r="F14" s="5">
        <v>86.874999999999986</v>
      </c>
      <c r="G14" s="5">
        <v>78.436000000000007</v>
      </c>
      <c r="H14" s="5">
        <v>73.624800000000008</v>
      </c>
      <c r="I14" s="5">
        <v>82.927099999999996</v>
      </c>
      <c r="J14" s="5">
        <v>64.836600000000004</v>
      </c>
      <c r="K14" s="5">
        <v>0</v>
      </c>
    </row>
    <row r="15" spans="1:11" ht="18.75" x14ac:dyDescent="0.3">
      <c r="A15" s="1" t="s">
        <v>52</v>
      </c>
      <c r="B15" s="5" t="s">
        <v>22</v>
      </c>
      <c r="C15" s="5">
        <v>101.59959999999998</v>
      </c>
      <c r="D15" s="5">
        <v>96.604100000000003</v>
      </c>
      <c r="E15" s="5">
        <v>91.627999999999972</v>
      </c>
      <c r="F15" s="5">
        <v>86.874999999999986</v>
      </c>
      <c r="G15" s="5">
        <v>78.436000000000007</v>
      </c>
      <c r="H15" s="5">
        <v>73.624800000000008</v>
      </c>
      <c r="I15" s="5">
        <v>82.927099999999996</v>
      </c>
      <c r="J15" s="5">
        <v>64.836600000000004</v>
      </c>
      <c r="K15" s="5">
        <v>59.346400000000003</v>
      </c>
    </row>
    <row r="16" spans="1:11" ht="18.75" x14ac:dyDescent="0.3">
      <c r="A16" s="1" t="s">
        <v>53</v>
      </c>
      <c r="B16" s="5" t="s">
        <v>23</v>
      </c>
      <c r="C16" s="5">
        <v>181.11929999999998</v>
      </c>
      <c r="D16" s="5">
        <v>174.4263</v>
      </c>
      <c r="E16" s="5">
        <v>168.67420000000001</v>
      </c>
      <c r="F16" s="5">
        <v>160.26430000000002</v>
      </c>
      <c r="G16" s="5">
        <v>146.179</v>
      </c>
      <c r="H16" s="5">
        <v>140.69939999999997</v>
      </c>
      <c r="I16" s="5">
        <v>153.96900000000002</v>
      </c>
      <c r="J16" s="5">
        <v>128.3407</v>
      </c>
      <c r="K16" s="5">
        <v>122.71559999999998</v>
      </c>
    </row>
    <row r="17" spans="1:11" ht="18.75" x14ac:dyDescent="0.3">
      <c r="A17" s="1" t="s">
        <v>54</v>
      </c>
      <c r="B17" s="5" t="s">
        <v>24</v>
      </c>
      <c r="C17" s="5">
        <v>180.72470000000001</v>
      </c>
      <c r="D17" s="5">
        <v>174.14120000000003</v>
      </c>
      <c r="E17" s="5">
        <v>169.28030000000004</v>
      </c>
      <c r="F17" s="5">
        <v>161.12270000000001</v>
      </c>
      <c r="G17" s="5">
        <v>149.06450000000001</v>
      </c>
      <c r="H17" s="5">
        <v>145.0352</v>
      </c>
      <c r="I17" s="5">
        <v>161.12269999999998</v>
      </c>
      <c r="J17" s="5">
        <v>133.68980000000002</v>
      </c>
      <c r="K17" s="5">
        <v>129.43279999999999</v>
      </c>
    </row>
    <row r="18" spans="1:11" ht="18.75" x14ac:dyDescent="0.3">
      <c r="A18" s="1" t="s">
        <v>55</v>
      </c>
      <c r="B18" s="5" t="s">
        <v>25</v>
      </c>
      <c r="C18" s="5">
        <v>304.80489999999998</v>
      </c>
      <c r="D18" s="5">
        <v>298.11189999999999</v>
      </c>
      <c r="E18" s="5">
        <v>292.35980000000001</v>
      </c>
      <c r="F18" s="5">
        <v>283.94990000000001</v>
      </c>
      <c r="G18" s="5">
        <v>268.9246</v>
      </c>
      <c r="H18" s="5">
        <v>0</v>
      </c>
      <c r="I18" s="5">
        <v>277.65460000000002</v>
      </c>
      <c r="J18" s="5">
        <v>251.08629999999997</v>
      </c>
      <c r="K18" s="5">
        <v>0</v>
      </c>
    </row>
    <row r="19" spans="1:11" ht="18.75" x14ac:dyDescent="0.3">
      <c r="A19" s="1" t="s">
        <v>55</v>
      </c>
      <c r="B19" s="5" t="s">
        <v>26</v>
      </c>
      <c r="C19" s="5">
        <v>211.19989999999999</v>
      </c>
      <c r="D19" s="5">
        <v>204.50689999999997</v>
      </c>
      <c r="E19" s="5">
        <v>198.75479999999999</v>
      </c>
      <c r="F19" s="5">
        <v>190.34490000000002</v>
      </c>
      <c r="G19" s="5">
        <v>177.25960000000001</v>
      </c>
      <c r="H19" s="5">
        <v>0</v>
      </c>
      <c r="I19" s="5">
        <v>184.0496</v>
      </c>
      <c r="J19" s="5">
        <v>159.42129999999997</v>
      </c>
      <c r="K19" s="5">
        <v>0</v>
      </c>
    </row>
    <row r="20" spans="1:11" ht="18.75" x14ac:dyDescent="0.3">
      <c r="A20" s="1" t="s">
        <v>56</v>
      </c>
      <c r="B20" s="5" t="s">
        <v>27</v>
      </c>
      <c r="C20" s="5">
        <v>206.07740000000001</v>
      </c>
      <c r="D20" s="5">
        <v>199.3844</v>
      </c>
      <c r="E20" s="5">
        <v>193.63229999999999</v>
      </c>
      <c r="F20" s="5">
        <v>185.22240000000002</v>
      </c>
      <c r="G20" s="5">
        <v>172.62209999999999</v>
      </c>
      <c r="H20" s="5">
        <v>166.14249999999998</v>
      </c>
      <c r="I20" s="5">
        <v>178.92710000000002</v>
      </c>
      <c r="J20" s="5">
        <v>154.78379999999999</v>
      </c>
      <c r="K20" s="5">
        <v>147.15870000000001</v>
      </c>
    </row>
    <row r="21" spans="1:11" ht="18.75" x14ac:dyDescent="0.3">
      <c r="A21" s="1" t="s">
        <v>57</v>
      </c>
      <c r="B21" s="5" t="s">
        <v>28</v>
      </c>
      <c r="C21" s="5">
        <v>180.72470000000001</v>
      </c>
      <c r="D21" s="5">
        <v>174.14120000000003</v>
      </c>
      <c r="E21" s="5">
        <v>169.28030000000004</v>
      </c>
      <c r="F21" s="5">
        <v>161.12270000000001</v>
      </c>
      <c r="G21" s="5">
        <v>149.06450000000001</v>
      </c>
      <c r="H21" s="5">
        <v>145.0352</v>
      </c>
      <c r="I21" s="5">
        <v>161.12269999999998</v>
      </c>
      <c r="J21" s="5">
        <v>133.68980000000002</v>
      </c>
      <c r="K21" s="5">
        <v>129.43279999999999</v>
      </c>
    </row>
    <row r="22" spans="1:11" ht="18.75" x14ac:dyDescent="0.3">
      <c r="A22" s="1" t="s">
        <v>66</v>
      </c>
      <c r="B22" s="5" t="s">
        <v>29</v>
      </c>
      <c r="C22" s="5">
        <v>132.23179999999999</v>
      </c>
      <c r="D22" s="5">
        <v>127.0868</v>
      </c>
      <c r="E22" s="5">
        <v>121.72580000000001</v>
      </c>
      <c r="F22" s="5">
        <v>115.92460000000001</v>
      </c>
      <c r="G22" s="5">
        <v>106.18299999999999</v>
      </c>
      <c r="H22" s="5">
        <v>102.98859999999999</v>
      </c>
      <c r="I22" s="5">
        <v>110.2602</v>
      </c>
      <c r="J22" s="5">
        <v>91.816200000000009</v>
      </c>
      <c r="K22" s="5">
        <v>88.161199999999994</v>
      </c>
    </row>
    <row r="23" spans="1:11" ht="18.75" x14ac:dyDescent="0.3">
      <c r="A23" s="1" t="s">
        <v>58</v>
      </c>
      <c r="B23" s="5" t="s">
        <v>30</v>
      </c>
      <c r="C23" s="5">
        <v>182.27889999999999</v>
      </c>
      <c r="D23" s="5">
        <v>175.69540000000001</v>
      </c>
      <c r="E23" s="5">
        <v>170.83450000000002</v>
      </c>
      <c r="F23" s="5">
        <v>162.67689999999999</v>
      </c>
      <c r="G23" s="5">
        <v>150.86619999999999</v>
      </c>
      <c r="H23" s="5">
        <v>146.83690000000001</v>
      </c>
      <c r="I23" s="5">
        <v>162.67689999999996</v>
      </c>
      <c r="J23" s="5">
        <v>135.4915</v>
      </c>
      <c r="K23" s="5">
        <v>131.2345</v>
      </c>
    </row>
    <row r="24" spans="1:11" ht="18.75" x14ac:dyDescent="0.3">
      <c r="A24" s="1" t="s">
        <v>59</v>
      </c>
      <c r="B24" s="5" t="s">
        <v>31</v>
      </c>
      <c r="C24" s="5">
        <v>152.8562</v>
      </c>
      <c r="D24" s="5">
        <v>146.27270000000001</v>
      </c>
      <c r="E24" s="5">
        <v>141.4118</v>
      </c>
      <c r="F24" s="5">
        <v>133.2542</v>
      </c>
      <c r="G24" s="5">
        <v>122.03749999999999</v>
      </c>
      <c r="H24" s="5">
        <v>118.00819999999999</v>
      </c>
      <c r="I24" s="5">
        <v>133.25419999999997</v>
      </c>
      <c r="J24" s="5">
        <v>106.6628</v>
      </c>
      <c r="K24" s="5">
        <v>102.4058</v>
      </c>
    </row>
    <row r="25" spans="1:11" ht="18.75" x14ac:dyDescent="0.3">
      <c r="A25" s="1" t="s">
        <v>60</v>
      </c>
      <c r="B25" s="5" t="s">
        <v>32</v>
      </c>
      <c r="C25" s="5">
        <v>143.92619999999999</v>
      </c>
      <c r="D25" s="5">
        <v>139.96619999999999</v>
      </c>
      <c r="E25" s="5">
        <v>136.51110000000003</v>
      </c>
      <c r="F25" s="5">
        <v>132.82830000000001</v>
      </c>
      <c r="G25" s="5">
        <v>127.94760000000001</v>
      </c>
      <c r="H25" s="5">
        <v>124.6113</v>
      </c>
      <c r="I25" s="5">
        <v>130.57109999999997</v>
      </c>
      <c r="J25" s="5">
        <v>119.73060000000001</v>
      </c>
      <c r="K25" s="5">
        <v>112.65209999999999</v>
      </c>
    </row>
    <row r="26" spans="1:11" ht="18.75" x14ac:dyDescent="0.3">
      <c r="A26" s="1" t="s">
        <v>61</v>
      </c>
      <c r="B26" s="5" t="s">
        <v>33</v>
      </c>
      <c r="C26" s="5">
        <v>180.72470000000001</v>
      </c>
      <c r="D26" s="5">
        <v>174.14120000000003</v>
      </c>
      <c r="E26" s="5">
        <v>169.28030000000004</v>
      </c>
      <c r="F26" s="5">
        <v>161.12270000000001</v>
      </c>
      <c r="G26" s="5">
        <v>149.06450000000001</v>
      </c>
      <c r="H26" s="5">
        <v>145.0352</v>
      </c>
      <c r="I26" s="5">
        <v>161.12269999999998</v>
      </c>
      <c r="J26" s="5">
        <v>133.68980000000002</v>
      </c>
      <c r="K26" s="5">
        <v>129.43279999999999</v>
      </c>
    </row>
    <row r="27" spans="1:11" ht="18.75" x14ac:dyDescent="0.3">
      <c r="A27" s="1" t="s">
        <v>62</v>
      </c>
      <c r="B27" s="5" t="s">
        <v>34</v>
      </c>
      <c r="C27" s="5">
        <v>100.59959999999998</v>
      </c>
      <c r="D27" s="5">
        <v>95.604100000000003</v>
      </c>
      <c r="E27" s="5">
        <v>89.627999999999972</v>
      </c>
      <c r="F27" s="5">
        <v>85.874999999999986</v>
      </c>
      <c r="G27" s="5">
        <v>76.436000000000007</v>
      </c>
      <c r="H27" s="5">
        <v>72.624800000000008</v>
      </c>
      <c r="I27" s="5">
        <v>81.927099999999996</v>
      </c>
      <c r="J27" s="5">
        <v>62.836600000000011</v>
      </c>
      <c r="K27" s="5">
        <v>58.346400000000003</v>
      </c>
    </row>
    <row r="28" spans="1:11" ht="18.75" x14ac:dyDescent="0.3">
      <c r="A28" s="1" t="s">
        <v>63</v>
      </c>
      <c r="B28" s="5" t="s">
        <v>35</v>
      </c>
      <c r="C28" s="5">
        <v>99.599599999999981</v>
      </c>
      <c r="D28" s="5">
        <v>94.604100000000003</v>
      </c>
      <c r="E28" s="5">
        <v>89.627999999999972</v>
      </c>
      <c r="F28" s="5">
        <v>84.874999999999986</v>
      </c>
      <c r="G28" s="5">
        <v>76.436000000000007</v>
      </c>
      <c r="H28" s="5">
        <v>71.624800000000008</v>
      </c>
      <c r="I28" s="5">
        <v>80.927099999999996</v>
      </c>
      <c r="J28" s="5">
        <v>62.836600000000011</v>
      </c>
      <c r="K28" s="5">
        <v>57.346400000000003</v>
      </c>
    </row>
    <row r="29" spans="1:11" ht="18.75" x14ac:dyDescent="0.3">
      <c r="A29" s="1" t="s">
        <v>67</v>
      </c>
      <c r="B29" s="5" t="s">
        <v>36</v>
      </c>
      <c r="C29" s="5">
        <v>77.823099999999982</v>
      </c>
      <c r="D29" s="5">
        <v>73.477499999999992</v>
      </c>
      <c r="E29" s="5">
        <v>69.044600000000003</v>
      </c>
      <c r="F29" s="5">
        <v>65.523499999999999</v>
      </c>
      <c r="G29" s="5">
        <v>59.228199999999994</v>
      </c>
      <c r="H29" s="5">
        <v>55.309399999999997</v>
      </c>
      <c r="I29" s="5">
        <v>62.584399999999995</v>
      </c>
      <c r="J29" s="5">
        <v>46.831600000000002</v>
      </c>
      <c r="K29" s="5">
        <v>44.6297</v>
      </c>
    </row>
    <row r="33" spans="2:7" ht="18.75" x14ac:dyDescent="0.3">
      <c r="B33" s="8" t="s">
        <v>38</v>
      </c>
      <c r="C33" s="12" t="s">
        <v>7</v>
      </c>
      <c r="D33" s="15">
        <f>HLOOKUP(C33,C1:K2,2,FALSE)</f>
        <v>9</v>
      </c>
    </row>
    <row r="34" spans="2:7" ht="18.75" x14ac:dyDescent="0.3">
      <c r="B34" s="8" t="s">
        <v>68</v>
      </c>
      <c r="C34" s="12" t="s">
        <v>64</v>
      </c>
    </row>
    <row r="35" spans="2:7" ht="18.75" x14ac:dyDescent="0.3">
      <c r="B35" s="8" t="s">
        <v>37</v>
      </c>
      <c r="C35" s="13">
        <v>10000</v>
      </c>
    </row>
    <row r="36" spans="2:7" ht="18.75" x14ac:dyDescent="0.3">
      <c r="B36" s="8" t="s">
        <v>39</v>
      </c>
      <c r="C36" s="16">
        <f>VLOOKUP(C34,A3:K29,D33,FALSE)</f>
        <v>153.96900000000002</v>
      </c>
    </row>
    <row r="37" spans="2:7" ht="18.75" x14ac:dyDescent="0.3">
      <c r="B37" s="8" t="s">
        <v>40</v>
      </c>
      <c r="C37" s="9">
        <f>((C35*C36)*0.0067)*0.7</f>
        <v>7221.1461000000008</v>
      </c>
    </row>
    <row r="38" spans="2:7" x14ac:dyDescent="0.25">
      <c r="B38" s="6"/>
      <c r="C38" s="7"/>
    </row>
    <row r="39" spans="2:7" ht="18.75" x14ac:dyDescent="0.3">
      <c r="B39" s="8" t="s">
        <v>41</v>
      </c>
      <c r="C39" s="10">
        <f>C37*0.7</f>
        <v>5054.8022700000001</v>
      </c>
    </row>
    <row r="40" spans="2:7" ht="18.75" x14ac:dyDescent="0.3">
      <c r="B40" s="8" t="s">
        <v>42</v>
      </c>
      <c r="C40" s="10">
        <f>C37*0.1</f>
        <v>722.11461000000008</v>
      </c>
    </row>
    <row r="41" spans="2:7" ht="18.75" x14ac:dyDescent="0.3">
      <c r="B41" s="8" t="s">
        <v>43</v>
      </c>
      <c r="C41" s="10">
        <f>C37*0.1</f>
        <v>722.11461000000008</v>
      </c>
    </row>
    <row r="42" spans="2:7" ht="18.75" x14ac:dyDescent="0.3">
      <c r="B42" s="8" t="s">
        <v>44</v>
      </c>
      <c r="C42" s="11">
        <f>C37*0.1</f>
        <v>722.11461000000008</v>
      </c>
    </row>
    <row r="43" spans="2:7" ht="18.75" x14ac:dyDescent="0.3">
      <c r="C43" s="10">
        <f>SUM(C39:C42)</f>
        <v>7221.1461000000018</v>
      </c>
    </row>
    <row r="48" spans="2:7" ht="15.75" x14ac:dyDescent="0.25">
      <c r="B48" s="21"/>
      <c r="C48" s="21" t="s">
        <v>85</v>
      </c>
      <c r="D48" s="21" t="s">
        <v>86</v>
      </c>
      <c r="E48" s="21" t="s">
        <v>80</v>
      </c>
      <c r="F48" s="21"/>
      <c r="G48" s="21"/>
    </row>
    <row r="49" spans="1:7" ht="15.75" x14ac:dyDescent="0.25">
      <c r="A49" s="22" t="s">
        <v>71</v>
      </c>
      <c r="B49" s="1" t="s">
        <v>87</v>
      </c>
      <c r="C49" s="22">
        <v>3000</v>
      </c>
      <c r="D49" s="21">
        <v>50</v>
      </c>
      <c r="E49" s="21"/>
      <c r="F49" s="21"/>
      <c r="G49" s="21"/>
    </row>
    <row r="50" spans="1:7" ht="15.75" x14ac:dyDescent="0.25">
      <c r="A50" s="22" t="s">
        <v>72</v>
      </c>
      <c r="B50" s="1" t="s">
        <v>88</v>
      </c>
      <c r="C50" s="22">
        <v>45000</v>
      </c>
      <c r="D50" s="21">
        <v>50</v>
      </c>
      <c r="E50" s="23">
        <v>5</v>
      </c>
      <c r="F50" s="21"/>
      <c r="G50" s="21"/>
    </row>
    <row r="51" spans="1:7" ht="15.75" x14ac:dyDescent="0.25">
      <c r="A51" s="22" t="s">
        <v>73</v>
      </c>
      <c r="B51" s="1" t="s">
        <v>89</v>
      </c>
      <c r="C51" s="22">
        <v>100000</v>
      </c>
      <c r="D51" s="21">
        <v>260</v>
      </c>
      <c r="E51" s="23">
        <v>4</v>
      </c>
      <c r="F51" s="21"/>
      <c r="G51" s="21"/>
    </row>
    <row r="52" spans="1:7" ht="15.75" x14ac:dyDescent="0.25">
      <c r="A52" s="22" t="s">
        <v>7</v>
      </c>
      <c r="B52" s="1" t="s">
        <v>90</v>
      </c>
      <c r="C52" s="22">
        <v>500000</v>
      </c>
      <c r="D52" s="21">
        <v>480</v>
      </c>
      <c r="E52" s="23">
        <v>3</v>
      </c>
      <c r="F52" s="21"/>
      <c r="G52" s="21"/>
    </row>
    <row r="53" spans="1:7" ht="15.75" x14ac:dyDescent="0.25">
      <c r="A53" s="22" t="s">
        <v>74</v>
      </c>
      <c r="B53" s="1" t="s">
        <v>91</v>
      </c>
      <c r="C53" s="22">
        <v>1000000</v>
      </c>
      <c r="D53" s="21">
        <v>1680</v>
      </c>
      <c r="E53" s="23">
        <v>2</v>
      </c>
      <c r="F53" s="21"/>
      <c r="G53" s="21"/>
    </row>
    <row r="54" spans="1:7" ht="15.75" x14ac:dyDescent="0.25">
      <c r="A54" s="22" t="s">
        <v>75</v>
      </c>
      <c r="B54" s="1" t="s">
        <v>92</v>
      </c>
      <c r="C54" s="22">
        <v>10000000</v>
      </c>
      <c r="D54" s="21">
        <v>2680</v>
      </c>
      <c r="E54" s="23">
        <v>1</v>
      </c>
      <c r="F54" s="21"/>
      <c r="G54" s="21"/>
    </row>
    <row r="55" spans="1:7" ht="15.75" x14ac:dyDescent="0.25">
      <c r="A55" s="22" t="s">
        <v>76</v>
      </c>
      <c r="B55" s="1" t="s">
        <v>93</v>
      </c>
      <c r="C55" s="22">
        <v>100000000</v>
      </c>
      <c r="D55" s="21">
        <v>11680</v>
      </c>
      <c r="E55" s="23">
        <v>0.5</v>
      </c>
      <c r="F55" s="21"/>
      <c r="G55" s="21"/>
    </row>
    <row r="56" spans="1:7" ht="15.75" x14ac:dyDescent="0.25">
      <c r="A56" s="22" t="s">
        <v>77</v>
      </c>
      <c r="B56" s="1" t="s">
        <v>94</v>
      </c>
      <c r="C56" s="22" t="s">
        <v>70</v>
      </c>
      <c r="D56" s="21">
        <v>56680</v>
      </c>
      <c r="E56" s="23">
        <v>0.25</v>
      </c>
      <c r="F56" s="21"/>
      <c r="G56" s="21"/>
    </row>
    <row r="57" spans="1:7" ht="15.75" x14ac:dyDescent="0.25">
      <c r="B57" s="22"/>
      <c r="C57" s="22"/>
      <c r="D57" s="21"/>
      <c r="E57" s="21"/>
      <c r="F57" s="21"/>
      <c r="G57" s="21"/>
    </row>
    <row r="58" spans="1:7" ht="15.75" x14ac:dyDescent="0.25">
      <c r="B58" s="22"/>
      <c r="C58" s="22"/>
      <c r="D58" s="21"/>
      <c r="E58" s="21"/>
      <c r="F58" s="21"/>
      <c r="G58" s="21"/>
    </row>
    <row r="59" spans="1:7" ht="15.75" x14ac:dyDescent="0.25">
      <c r="B59" s="22"/>
      <c r="C59" s="22"/>
      <c r="D59" s="21"/>
      <c r="E59" s="21"/>
      <c r="F59" s="21"/>
      <c r="G59" s="21"/>
    </row>
    <row r="60" spans="1:7" ht="15.75" x14ac:dyDescent="0.25">
      <c r="B60" s="22" t="s">
        <v>78</v>
      </c>
      <c r="C60" s="22"/>
      <c r="D60" s="21" t="s">
        <v>79</v>
      </c>
      <c r="E60" s="21"/>
      <c r="F60" s="21"/>
      <c r="G60" s="21"/>
    </row>
    <row r="61" spans="1:7" ht="15.75" x14ac:dyDescent="0.25">
      <c r="B61" s="22"/>
      <c r="C61" s="24"/>
      <c r="D61" s="21">
        <f>ROUNDUP((B61/1000),0)</f>
        <v>0</v>
      </c>
      <c r="E61" s="21"/>
      <c r="F61" s="21"/>
      <c r="G61" s="21"/>
    </row>
    <row r="62" spans="1:7" ht="15.75" x14ac:dyDescent="0.25">
      <c r="B62" s="22"/>
      <c r="C62" s="22"/>
      <c r="D62" s="21"/>
      <c r="E62" s="21"/>
      <c r="F62" s="21"/>
      <c r="G62" s="21"/>
    </row>
    <row r="63" spans="1:7" ht="47.25" x14ac:dyDescent="0.25">
      <c r="B63" s="25"/>
      <c r="C63" s="25" t="s">
        <v>69</v>
      </c>
      <c r="D63" s="26" t="s">
        <v>81</v>
      </c>
      <c r="E63" s="26" t="s">
        <v>95</v>
      </c>
      <c r="F63" s="26" t="s">
        <v>96</v>
      </c>
      <c r="G63" s="26" t="s">
        <v>84</v>
      </c>
    </row>
    <row r="64" spans="1:7" ht="15.75" x14ac:dyDescent="0.25">
      <c r="A64" s="22" t="s">
        <v>71</v>
      </c>
      <c r="B64" s="1" t="str">
        <f>IF(C64=0,"",B49)</f>
        <v/>
      </c>
      <c r="C64" s="22">
        <f>IF($B$61&lt;(C49+1),IF($B$61&gt;0,D49,0),0)</f>
        <v>0</v>
      </c>
      <c r="D64" s="23">
        <f t="shared" ref="D64:D71" si="0">IF(C64=0,0,E49)</f>
        <v>0</v>
      </c>
      <c r="E64" s="21">
        <v>0</v>
      </c>
      <c r="F64" s="23">
        <f>+E64*D64</f>
        <v>0</v>
      </c>
      <c r="G64" s="23">
        <f>+C64+F64</f>
        <v>0</v>
      </c>
    </row>
    <row r="65" spans="1:7" ht="15.75" x14ac:dyDescent="0.25">
      <c r="A65" s="22" t="s">
        <v>72</v>
      </c>
      <c r="B65" s="1" t="str">
        <f t="shared" ref="B65:B71" si="1">IF(C65=0,"",B50)</f>
        <v/>
      </c>
      <c r="C65" s="22">
        <f t="shared" ref="C65:C70" si="2">IF($B$61&lt;(C50+1),IF($B$61&gt;C49,D50,0),0)</f>
        <v>0</v>
      </c>
      <c r="D65" s="23">
        <f t="shared" si="0"/>
        <v>0</v>
      </c>
      <c r="E65" s="21">
        <f t="shared" ref="E65:E71" si="3">IF(C65=0,0,$D$61-(C49/1000))</f>
        <v>0</v>
      </c>
      <c r="F65" s="23">
        <f t="shared" ref="F65:F71" si="4">+E65*D65</f>
        <v>0</v>
      </c>
      <c r="G65" s="23">
        <f t="shared" ref="G65:G71" si="5">+C65+F65</f>
        <v>0</v>
      </c>
    </row>
    <row r="66" spans="1:7" ht="15.75" x14ac:dyDescent="0.25">
      <c r="A66" s="22" t="s">
        <v>73</v>
      </c>
      <c r="B66" s="1" t="str">
        <f t="shared" si="1"/>
        <v/>
      </c>
      <c r="C66" s="22">
        <f t="shared" si="2"/>
        <v>0</v>
      </c>
      <c r="D66" s="23">
        <f t="shared" si="0"/>
        <v>0</v>
      </c>
      <c r="E66" s="21">
        <f t="shared" si="3"/>
        <v>0</v>
      </c>
      <c r="F66" s="23">
        <f t="shared" si="4"/>
        <v>0</v>
      </c>
      <c r="G66" s="23">
        <f t="shared" si="5"/>
        <v>0</v>
      </c>
    </row>
    <row r="67" spans="1:7" ht="15.75" x14ac:dyDescent="0.25">
      <c r="A67" s="22" t="s">
        <v>7</v>
      </c>
      <c r="B67" s="1" t="str">
        <f t="shared" si="1"/>
        <v/>
      </c>
      <c r="C67" s="22">
        <f t="shared" si="2"/>
        <v>0</v>
      </c>
      <c r="D67" s="23">
        <f t="shared" si="0"/>
        <v>0</v>
      </c>
      <c r="E67" s="21">
        <f t="shared" si="3"/>
        <v>0</v>
      </c>
      <c r="F67" s="23">
        <f t="shared" si="4"/>
        <v>0</v>
      </c>
      <c r="G67" s="23">
        <f t="shared" si="5"/>
        <v>0</v>
      </c>
    </row>
    <row r="68" spans="1:7" ht="15.75" x14ac:dyDescent="0.25">
      <c r="A68" s="22" t="s">
        <v>74</v>
      </c>
      <c r="B68" s="1" t="str">
        <f t="shared" si="1"/>
        <v/>
      </c>
      <c r="C68" s="22">
        <f t="shared" si="2"/>
        <v>0</v>
      </c>
      <c r="D68" s="23">
        <f t="shared" si="0"/>
        <v>0</v>
      </c>
      <c r="E68" s="21">
        <f t="shared" si="3"/>
        <v>0</v>
      </c>
      <c r="F68" s="23">
        <f t="shared" si="4"/>
        <v>0</v>
      </c>
      <c r="G68" s="23">
        <f t="shared" si="5"/>
        <v>0</v>
      </c>
    </row>
    <row r="69" spans="1:7" ht="15.75" x14ac:dyDescent="0.25">
      <c r="A69" s="22" t="s">
        <v>75</v>
      </c>
      <c r="B69" s="1" t="str">
        <f t="shared" si="1"/>
        <v/>
      </c>
      <c r="C69" s="22">
        <f t="shared" si="2"/>
        <v>0</v>
      </c>
      <c r="D69" s="23">
        <f t="shared" si="0"/>
        <v>0</v>
      </c>
      <c r="E69" s="21">
        <f t="shared" si="3"/>
        <v>0</v>
      </c>
      <c r="F69" s="23">
        <f t="shared" si="4"/>
        <v>0</v>
      </c>
      <c r="G69" s="23">
        <f t="shared" si="5"/>
        <v>0</v>
      </c>
    </row>
    <row r="70" spans="1:7" ht="15.75" x14ac:dyDescent="0.25">
      <c r="A70" s="22" t="s">
        <v>76</v>
      </c>
      <c r="B70" s="1" t="str">
        <f t="shared" si="1"/>
        <v/>
      </c>
      <c r="C70" s="22">
        <f t="shared" si="2"/>
        <v>0</v>
      </c>
      <c r="D70" s="23">
        <f t="shared" si="0"/>
        <v>0</v>
      </c>
      <c r="E70" s="21">
        <f t="shared" si="3"/>
        <v>0</v>
      </c>
      <c r="F70" s="23">
        <f t="shared" si="4"/>
        <v>0</v>
      </c>
      <c r="G70" s="23">
        <f t="shared" si="5"/>
        <v>0</v>
      </c>
    </row>
    <row r="71" spans="1:7" ht="15.75" x14ac:dyDescent="0.25">
      <c r="A71" s="22" t="s">
        <v>77</v>
      </c>
      <c r="B71" s="1" t="str">
        <f t="shared" si="1"/>
        <v/>
      </c>
      <c r="C71" s="22">
        <f>IF($B$61&gt;C55,D56,0)</f>
        <v>0</v>
      </c>
      <c r="D71" s="23">
        <f t="shared" si="0"/>
        <v>0</v>
      </c>
      <c r="E71" s="21">
        <f t="shared" si="3"/>
        <v>0</v>
      </c>
      <c r="F71" s="23">
        <f t="shared" si="4"/>
        <v>0</v>
      </c>
      <c r="G71" s="23">
        <f t="shared" si="5"/>
        <v>0</v>
      </c>
    </row>
  </sheetData>
  <dataValidations count="2">
    <dataValidation type="list" allowBlank="1" showInputMessage="1" showErrorMessage="1" sqref="C33">
      <formula1>$C$1:$K$1</formula1>
    </dataValidation>
    <dataValidation type="list" allowBlank="1" showInputMessage="1" showErrorMessage="1" sqref="C34">
      <formula1>$A$5:$A$29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6"/>
  <sheetViews>
    <sheetView workbookViewId="0">
      <selection activeCell="B20" sqref="B20"/>
    </sheetView>
  </sheetViews>
  <sheetFormatPr defaultRowHeight="15" x14ac:dyDescent="0.25"/>
  <cols>
    <col min="1" max="2" width="9.140625" style="17"/>
    <col min="3" max="3" width="13.7109375" style="17" bestFit="1" customWidth="1"/>
    <col min="4" max="4" width="10.28515625" style="17" bestFit="1" customWidth="1"/>
    <col min="5" max="5" width="17.42578125" style="17" bestFit="1" customWidth="1"/>
    <col min="6" max="6" width="14" style="17" customWidth="1"/>
    <col min="7" max="7" width="14.28515625" style="17" bestFit="1" customWidth="1"/>
    <col min="8" max="8" width="10.5703125" style="17" bestFit="1" customWidth="1"/>
    <col min="9" max="16384" width="9.140625" style="17"/>
  </cols>
  <sheetData>
    <row r="3" spans="2:5" x14ac:dyDescent="0.25">
      <c r="C3" s="17" t="s">
        <v>85</v>
      </c>
      <c r="D3" s="17" t="s">
        <v>86</v>
      </c>
      <c r="E3" s="17" t="s">
        <v>80</v>
      </c>
    </row>
    <row r="4" spans="2:5" x14ac:dyDescent="0.25">
      <c r="B4" s="17" t="s">
        <v>71</v>
      </c>
      <c r="C4" s="17">
        <v>3000</v>
      </c>
      <c r="D4" s="17">
        <v>50</v>
      </c>
    </row>
    <row r="5" spans="2:5" x14ac:dyDescent="0.25">
      <c r="B5" s="17" t="s">
        <v>72</v>
      </c>
      <c r="C5" s="17">
        <v>45000</v>
      </c>
      <c r="D5" s="17">
        <v>50</v>
      </c>
      <c r="E5" s="18">
        <v>5</v>
      </c>
    </row>
    <row r="6" spans="2:5" x14ac:dyDescent="0.25">
      <c r="B6" s="17" t="s">
        <v>73</v>
      </c>
      <c r="C6" s="17">
        <v>100000</v>
      </c>
      <c r="D6" s="17">
        <v>260</v>
      </c>
      <c r="E6" s="18">
        <v>4</v>
      </c>
    </row>
    <row r="7" spans="2:5" x14ac:dyDescent="0.25">
      <c r="B7" s="17" t="s">
        <v>7</v>
      </c>
      <c r="C7" s="17">
        <v>500000</v>
      </c>
      <c r="D7" s="17">
        <v>480</v>
      </c>
      <c r="E7" s="18">
        <v>3</v>
      </c>
    </row>
    <row r="8" spans="2:5" x14ac:dyDescent="0.25">
      <c r="B8" s="17" t="s">
        <v>74</v>
      </c>
      <c r="C8" s="17">
        <v>1000000</v>
      </c>
      <c r="D8" s="17">
        <v>1680</v>
      </c>
      <c r="E8" s="18">
        <v>2</v>
      </c>
    </row>
    <row r="9" spans="2:5" x14ac:dyDescent="0.25">
      <c r="B9" s="17" t="s">
        <v>75</v>
      </c>
      <c r="C9" s="17">
        <v>10000000</v>
      </c>
      <c r="D9" s="17">
        <v>2680</v>
      </c>
      <c r="E9" s="18">
        <v>1</v>
      </c>
    </row>
    <row r="10" spans="2:5" x14ac:dyDescent="0.25">
      <c r="B10" s="17" t="s">
        <v>76</v>
      </c>
      <c r="C10" s="17">
        <v>100000000</v>
      </c>
      <c r="D10" s="17">
        <v>11680</v>
      </c>
      <c r="E10" s="18">
        <v>0.5</v>
      </c>
    </row>
    <row r="11" spans="2:5" x14ac:dyDescent="0.25">
      <c r="B11" s="17" t="s">
        <v>77</v>
      </c>
      <c r="C11" s="17" t="s">
        <v>70</v>
      </c>
      <c r="D11" s="17">
        <v>56680</v>
      </c>
      <c r="E11" s="18">
        <v>0.25</v>
      </c>
    </row>
    <row r="15" spans="2:5" x14ac:dyDescent="0.25">
      <c r="B15" s="17" t="s">
        <v>78</v>
      </c>
      <c r="D15" s="17" t="s">
        <v>79</v>
      </c>
    </row>
    <row r="16" spans="2:5" x14ac:dyDescent="0.25">
      <c r="B16" s="92">
        <v>500</v>
      </c>
      <c r="C16" s="93"/>
      <c r="D16" s="17">
        <f>ROUNDUP((B16/1000),0)</f>
        <v>1</v>
      </c>
    </row>
    <row r="18" spans="2:7" s="19" customFormat="1" ht="30" customHeight="1" x14ac:dyDescent="0.25">
      <c r="C18" s="19" t="s">
        <v>69</v>
      </c>
      <c r="D18" s="19" t="s">
        <v>81</v>
      </c>
      <c r="E18" s="19" t="s">
        <v>83</v>
      </c>
      <c r="F18" s="19" t="s">
        <v>82</v>
      </c>
      <c r="G18" s="19" t="s">
        <v>84</v>
      </c>
    </row>
    <row r="19" spans="2:7" x14ac:dyDescent="0.25">
      <c r="B19" s="17" t="s">
        <v>71</v>
      </c>
      <c r="C19" s="17">
        <f t="shared" ref="C19:C25" si="0">IF($B$16&lt;(C4+1),IF($B$16&gt;C3,D4,0),0)</f>
        <v>0</v>
      </c>
      <c r="D19" s="18">
        <f t="shared" ref="D19:D26" si="1">IF(C19=0,0,E4)</f>
        <v>0</v>
      </c>
      <c r="E19" s="17">
        <v>0</v>
      </c>
      <c r="F19" s="18">
        <f>+E19*D19</f>
        <v>0</v>
      </c>
      <c r="G19" s="18">
        <f>+C19+F19</f>
        <v>0</v>
      </c>
    </row>
    <row r="20" spans="2:7" x14ac:dyDescent="0.25">
      <c r="B20" s="17" t="s">
        <v>72</v>
      </c>
      <c r="C20" s="17">
        <f t="shared" si="0"/>
        <v>0</v>
      </c>
      <c r="D20" s="18">
        <f t="shared" si="1"/>
        <v>0</v>
      </c>
      <c r="E20" s="17">
        <f t="shared" ref="E20:E26" si="2">IF(C20=0,0,$D$16-(C4/1000))</f>
        <v>0</v>
      </c>
      <c r="F20" s="18">
        <f t="shared" ref="F20:F26" si="3">+E20*D20</f>
        <v>0</v>
      </c>
      <c r="G20" s="18">
        <f t="shared" ref="G20:G26" si="4">+C20+F20</f>
        <v>0</v>
      </c>
    </row>
    <row r="21" spans="2:7" x14ac:dyDescent="0.25">
      <c r="B21" s="17" t="s">
        <v>73</v>
      </c>
      <c r="C21" s="17">
        <f t="shared" si="0"/>
        <v>0</v>
      </c>
      <c r="D21" s="18">
        <f t="shared" si="1"/>
        <v>0</v>
      </c>
      <c r="E21" s="17">
        <f t="shared" si="2"/>
        <v>0</v>
      </c>
      <c r="F21" s="18">
        <f t="shared" si="3"/>
        <v>0</v>
      </c>
      <c r="G21" s="18">
        <f t="shared" si="4"/>
        <v>0</v>
      </c>
    </row>
    <row r="22" spans="2:7" x14ac:dyDescent="0.25">
      <c r="B22" s="17" t="s">
        <v>7</v>
      </c>
      <c r="C22" s="17">
        <f t="shared" si="0"/>
        <v>0</v>
      </c>
      <c r="D22" s="18">
        <f t="shared" si="1"/>
        <v>0</v>
      </c>
      <c r="E22" s="17">
        <f t="shared" si="2"/>
        <v>0</v>
      </c>
      <c r="F22" s="18">
        <f t="shared" si="3"/>
        <v>0</v>
      </c>
      <c r="G22" s="18">
        <f t="shared" si="4"/>
        <v>0</v>
      </c>
    </row>
    <row r="23" spans="2:7" x14ac:dyDescent="0.25">
      <c r="B23" s="17" t="s">
        <v>74</v>
      </c>
      <c r="C23" s="17">
        <f t="shared" si="0"/>
        <v>0</v>
      </c>
      <c r="D23" s="18">
        <f t="shared" si="1"/>
        <v>0</v>
      </c>
      <c r="E23" s="17">
        <f t="shared" si="2"/>
        <v>0</v>
      </c>
      <c r="F23" s="18">
        <f t="shared" si="3"/>
        <v>0</v>
      </c>
      <c r="G23" s="18">
        <f t="shared" si="4"/>
        <v>0</v>
      </c>
    </row>
    <row r="24" spans="2:7" x14ac:dyDescent="0.25">
      <c r="B24" s="17" t="s">
        <v>75</v>
      </c>
      <c r="C24" s="17">
        <f t="shared" si="0"/>
        <v>0</v>
      </c>
      <c r="D24" s="18">
        <f t="shared" si="1"/>
        <v>0</v>
      </c>
      <c r="E24" s="17">
        <f t="shared" si="2"/>
        <v>0</v>
      </c>
      <c r="F24" s="18">
        <f t="shared" si="3"/>
        <v>0</v>
      </c>
      <c r="G24" s="18">
        <f t="shared" si="4"/>
        <v>0</v>
      </c>
    </row>
    <row r="25" spans="2:7" x14ac:dyDescent="0.25">
      <c r="B25" s="17" t="s">
        <v>76</v>
      </c>
      <c r="C25" s="17">
        <f t="shared" si="0"/>
        <v>0</v>
      </c>
      <c r="D25" s="18">
        <f t="shared" si="1"/>
        <v>0</v>
      </c>
      <c r="E25" s="17">
        <f t="shared" si="2"/>
        <v>0</v>
      </c>
      <c r="F25" s="18">
        <f t="shared" si="3"/>
        <v>0</v>
      </c>
      <c r="G25" s="18">
        <f t="shared" si="4"/>
        <v>0</v>
      </c>
    </row>
    <row r="26" spans="2:7" x14ac:dyDescent="0.25">
      <c r="B26" s="17" t="s">
        <v>77</v>
      </c>
      <c r="C26" s="17">
        <f>IF($B$16&gt;C10,D11,0)</f>
        <v>0</v>
      </c>
      <c r="D26" s="18">
        <f t="shared" si="1"/>
        <v>0</v>
      </c>
      <c r="E26" s="17">
        <f t="shared" si="2"/>
        <v>0</v>
      </c>
      <c r="F26" s="18">
        <f t="shared" si="3"/>
        <v>0</v>
      </c>
      <c r="G26" s="18">
        <f t="shared" si="4"/>
        <v>0</v>
      </c>
    </row>
  </sheetData>
  <mergeCells count="1"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showGridLines="0" topLeftCell="B1" zoomScaleNormal="100" workbookViewId="0">
      <pane ySplit="1" topLeftCell="A2" activePane="bottomLeft" state="frozen"/>
      <selection activeCell="B20" sqref="B20"/>
      <selection pane="bottomLeft" activeCell="B20" sqref="B20"/>
    </sheetView>
  </sheetViews>
  <sheetFormatPr defaultRowHeight="15" x14ac:dyDescent="0.25"/>
  <cols>
    <col min="1" max="1" width="0" style="27" hidden="1" customWidth="1"/>
    <col min="2" max="2" width="44.7109375" style="27" customWidth="1"/>
    <col min="3" max="11" width="12.7109375" style="27" customWidth="1"/>
    <col min="12" max="257" width="9.140625" style="27"/>
    <col min="258" max="258" width="53.42578125" style="27" customWidth="1"/>
    <col min="259" max="513" width="9.140625" style="27"/>
    <col min="514" max="514" width="53.42578125" style="27" customWidth="1"/>
    <col min="515" max="769" width="9.140625" style="27"/>
    <col min="770" max="770" width="53.42578125" style="27" customWidth="1"/>
    <col min="771" max="1025" width="9.140625" style="27"/>
    <col min="1026" max="1026" width="53.42578125" style="27" customWidth="1"/>
    <col min="1027" max="1281" width="9.140625" style="27"/>
    <col min="1282" max="1282" width="53.42578125" style="27" customWidth="1"/>
    <col min="1283" max="1537" width="9.140625" style="27"/>
    <col min="1538" max="1538" width="53.42578125" style="27" customWidth="1"/>
    <col min="1539" max="1793" width="9.140625" style="27"/>
    <col min="1794" max="1794" width="53.42578125" style="27" customWidth="1"/>
    <col min="1795" max="2049" width="9.140625" style="27"/>
    <col min="2050" max="2050" width="53.42578125" style="27" customWidth="1"/>
    <col min="2051" max="2305" width="9.140625" style="27"/>
    <col min="2306" max="2306" width="53.42578125" style="27" customWidth="1"/>
    <col min="2307" max="2561" width="9.140625" style="27"/>
    <col min="2562" max="2562" width="53.42578125" style="27" customWidth="1"/>
    <col min="2563" max="2817" width="9.140625" style="27"/>
    <col min="2818" max="2818" width="53.42578125" style="27" customWidth="1"/>
    <col min="2819" max="3073" width="9.140625" style="27"/>
    <col min="3074" max="3074" width="53.42578125" style="27" customWidth="1"/>
    <col min="3075" max="3329" width="9.140625" style="27"/>
    <col min="3330" max="3330" width="53.42578125" style="27" customWidth="1"/>
    <col min="3331" max="3585" width="9.140625" style="27"/>
    <col min="3586" max="3586" width="53.42578125" style="27" customWidth="1"/>
    <col min="3587" max="3841" width="9.140625" style="27"/>
    <col min="3842" max="3842" width="53.42578125" style="27" customWidth="1"/>
    <col min="3843" max="4097" width="9.140625" style="27"/>
    <col min="4098" max="4098" width="53.42578125" style="27" customWidth="1"/>
    <col min="4099" max="4353" width="9.140625" style="27"/>
    <col min="4354" max="4354" width="53.42578125" style="27" customWidth="1"/>
    <col min="4355" max="4609" width="9.140625" style="27"/>
    <col min="4610" max="4610" width="53.42578125" style="27" customWidth="1"/>
    <col min="4611" max="4865" width="9.140625" style="27"/>
    <col min="4866" max="4866" width="53.42578125" style="27" customWidth="1"/>
    <col min="4867" max="5121" width="9.140625" style="27"/>
    <col min="5122" max="5122" width="53.42578125" style="27" customWidth="1"/>
    <col min="5123" max="5377" width="9.140625" style="27"/>
    <col min="5378" max="5378" width="53.42578125" style="27" customWidth="1"/>
    <col min="5379" max="5633" width="9.140625" style="27"/>
    <col min="5634" max="5634" width="53.42578125" style="27" customWidth="1"/>
    <col min="5635" max="5889" width="9.140625" style="27"/>
    <col min="5890" max="5890" width="53.42578125" style="27" customWidth="1"/>
    <col min="5891" max="6145" width="9.140625" style="27"/>
    <col min="6146" max="6146" width="53.42578125" style="27" customWidth="1"/>
    <col min="6147" max="6401" width="9.140625" style="27"/>
    <col min="6402" max="6402" width="53.42578125" style="27" customWidth="1"/>
    <col min="6403" max="6657" width="9.140625" style="27"/>
    <col min="6658" max="6658" width="53.42578125" style="27" customWidth="1"/>
    <col min="6659" max="6913" width="9.140625" style="27"/>
    <col min="6914" max="6914" width="53.42578125" style="27" customWidth="1"/>
    <col min="6915" max="7169" width="9.140625" style="27"/>
    <col min="7170" max="7170" width="53.42578125" style="27" customWidth="1"/>
    <col min="7171" max="7425" width="9.140625" style="27"/>
    <col min="7426" max="7426" width="53.42578125" style="27" customWidth="1"/>
    <col min="7427" max="7681" width="9.140625" style="27"/>
    <col min="7682" max="7682" width="53.42578125" style="27" customWidth="1"/>
    <col min="7683" max="7937" width="9.140625" style="27"/>
    <col min="7938" max="7938" width="53.42578125" style="27" customWidth="1"/>
    <col min="7939" max="8193" width="9.140625" style="27"/>
    <col min="8194" max="8194" width="53.42578125" style="27" customWidth="1"/>
    <col min="8195" max="8449" width="9.140625" style="27"/>
    <col min="8450" max="8450" width="53.42578125" style="27" customWidth="1"/>
    <col min="8451" max="8705" width="9.140625" style="27"/>
    <col min="8706" max="8706" width="53.42578125" style="27" customWidth="1"/>
    <col min="8707" max="8961" width="9.140625" style="27"/>
    <col min="8962" max="8962" width="53.42578125" style="27" customWidth="1"/>
    <col min="8963" max="9217" width="9.140625" style="27"/>
    <col min="9218" max="9218" width="53.42578125" style="27" customWidth="1"/>
    <col min="9219" max="9473" width="9.140625" style="27"/>
    <col min="9474" max="9474" width="53.42578125" style="27" customWidth="1"/>
    <col min="9475" max="9729" width="9.140625" style="27"/>
    <col min="9730" max="9730" width="53.42578125" style="27" customWidth="1"/>
    <col min="9731" max="9985" width="9.140625" style="27"/>
    <col min="9986" max="9986" width="53.42578125" style="27" customWidth="1"/>
    <col min="9987" max="10241" width="9.140625" style="27"/>
    <col min="10242" max="10242" width="53.42578125" style="27" customWidth="1"/>
    <col min="10243" max="10497" width="9.140625" style="27"/>
    <col min="10498" max="10498" width="53.42578125" style="27" customWidth="1"/>
    <col min="10499" max="10753" width="9.140625" style="27"/>
    <col min="10754" max="10754" width="53.42578125" style="27" customWidth="1"/>
    <col min="10755" max="11009" width="9.140625" style="27"/>
    <col min="11010" max="11010" width="53.42578125" style="27" customWidth="1"/>
    <col min="11011" max="11265" width="9.140625" style="27"/>
    <col min="11266" max="11266" width="53.42578125" style="27" customWidth="1"/>
    <col min="11267" max="11521" width="9.140625" style="27"/>
    <col min="11522" max="11522" width="53.42578125" style="27" customWidth="1"/>
    <col min="11523" max="11777" width="9.140625" style="27"/>
    <col min="11778" max="11778" width="53.42578125" style="27" customWidth="1"/>
    <col min="11779" max="12033" width="9.140625" style="27"/>
    <col min="12034" max="12034" width="53.42578125" style="27" customWidth="1"/>
    <col min="12035" max="12289" width="9.140625" style="27"/>
    <col min="12290" max="12290" width="53.42578125" style="27" customWidth="1"/>
    <col min="12291" max="12545" width="9.140625" style="27"/>
    <col min="12546" max="12546" width="53.42578125" style="27" customWidth="1"/>
    <col min="12547" max="12801" width="9.140625" style="27"/>
    <col min="12802" max="12802" width="53.42578125" style="27" customWidth="1"/>
    <col min="12803" max="13057" width="9.140625" style="27"/>
    <col min="13058" max="13058" width="53.42578125" style="27" customWidth="1"/>
    <col min="13059" max="13313" width="9.140625" style="27"/>
    <col min="13314" max="13314" width="53.42578125" style="27" customWidth="1"/>
    <col min="13315" max="13569" width="9.140625" style="27"/>
    <col min="13570" max="13570" width="53.42578125" style="27" customWidth="1"/>
    <col min="13571" max="13825" width="9.140625" style="27"/>
    <col min="13826" max="13826" width="53.42578125" style="27" customWidth="1"/>
    <col min="13827" max="14081" width="9.140625" style="27"/>
    <col min="14082" max="14082" width="53.42578125" style="27" customWidth="1"/>
    <col min="14083" max="14337" width="9.140625" style="27"/>
    <col min="14338" max="14338" width="53.42578125" style="27" customWidth="1"/>
    <col min="14339" max="14593" width="9.140625" style="27"/>
    <col min="14594" max="14594" width="53.42578125" style="27" customWidth="1"/>
    <col min="14595" max="14849" width="9.140625" style="27"/>
    <col min="14850" max="14850" width="53.42578125" style="27" customWidth="1"/>
    <col min="14851" max="15105" width="9.140625" style="27"/>
    <col min="15106" max="15106" width="53.42578125" style="27" customWidth="1"/>
    <col min="15107" max="15361" width="9.140625" style="27"/>
    <col min="15362" max="15362" width="53.42578125" style="27" customWidth="1"/>
    <col min="15363" max="15617" width="9.140625" style="27"/>
    <col min="15618" max="15618" width="53.42578125" style="27" customWidth="1"/>
    <col min="15619" max="15873" width="9.140625" style="27"/>
    <col min="15874" max="15874" width="53.42578125" style="27" customWidth="1"/>
    <col min="15875" max="16129" width="9.140625" style="27"/>
    <col min="16130" max="16130" width="53.42578125" style="27" customWidth="1"/>
    <col min="16131" max="16384" width="9.140625" style="27"/>
  </cols>
  <sheetData>
    <row r="1" spans="1:11" ht="18.75" x14ac:dyDescent="0.3">
      <c r="B1" s="100" t="s">
        <v>101</v>
      </c>
      <c r="C1" s="58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55" t="s">
        <v>6</v>
      </c>
      <c r="I1" s="55" t="s">
        <v>7</v>
      </c>
      <c r="J1" s="55" t="s">
        <v>8</v>
      </c>
      <c r="K1" s="56" t="s">
        <v>9</v>
      </c>
    </row>
    <row r="2" spans="1:11" s="51" customFormat="1" ht="45.75" customHeight="1" thickBot="1" x14ac:dyDescent="0.3">
      <c r="B2" s="101"/>
      <c r="C2" s="102" t="s">
        <v>102</v>
      </c>
      <c r="D2" s="102"/>
      <c r="E2" s="102"/>
      <c r="F2" s="103"/>
      <c r="G2" s="104" t="s">
        <v>103</v>
      </c>
      <c r="H2" s="102"/>
      <c r="I2" s="57" t="s">
        <v>105</v>
      </c>
      <c r="J2" s="104" t="s">
        <v>104</v>
      </c>
      <c r="K2" s="105"/>
    </row>
    <row r="3" spans="1:11" ht="18.75" x14ac:dyDescent="0.3">
      <c r="B3" s="53"/>
      <c r="C3" s="54">
        <v>3</v>
      </c>
      <c r="D3" s="54">
        <v>4</v>
      </c>
      <c r="E3" s="54">
        <v>5</v>
      </c>
      <c r="F3" s="54">
        <v>6</v>
      </c>
      <c r="G3" s="54">
        <v>7</v>
      </c>
      <c r="H3" s="54">
        <v>8</v>
      </c>
      <c r="I3" s="54">
        <v>9</v>
      </c>
      <c r="J3" s="54">
        <v>10</v>
      </c>
      <c r="K3" s="54">
        <v>11</v>
      </c>
    </row>
    <row r="4" spans="1:11" ht="37.5" customHeight="1" x14ac:dyDescent="0.3">
      <c r="A4" s="27" t="s">
        <v>45</v>
      </c>
      <c r="B4" s="52" t="s">
        <v>10</v>
      </c>
      <c r="C4" s="5">
        <f>ROUND(('100% Value'!C3*0.7),2)</f>
        <v>158.84</v>
      </c>
      <c r="D4" s="5">
        <f>ROUND(('100% Value'!D3*0.7),2)</f>
        <v>153.37</v>
      </c>
      <c r="E4" s="5">
        <f>ROUND(('100% Value'!E3*0.7),2)</f>
        <v>149.66</v>
      </c>
      <c r="F4" s="5">
        <f>ROUND(('100% Value'!F3*0.7),2)</f>
        <v>143.53</v>
      </c>
      <c r="G4" s="5">
        <f>ROUND(('100% Value'!G3*0.7),2)</f>
        <v>135.07</v>
      </c>
      <c r="H4" s="5">
        <f>ROUND(('100% Value'!H3*0.7),2)</f>
        <v>131.15</v>
      </c>
      <c r="I4" s="5">
        <f>ROUND(('100% Value'!I3*0.7),2)</f>
        <v>138.99</v>
      </c>
      <c r="J4" s="5">
        <f>ROUND(('100% Value'!J3*0.7),2)</f>
        <v>123.33</v>
      </c>
      <c r="K4" s="5">
        <f>ROUND(('100% Value'!K3*0.7),2)</f>
        <v>118.81</v>
      </c>
    </row>
    <row r="5" spans="1:11" ht="37.5" customHeight="1" x14ac:dyDescent="0.3">
      <c r="A5" s="27" t="s">
        <v>45</v>
      </c>
      <c r="B5" s="52" t="s">
        <v>11</v>
      </c>
      <c r="C5" s="5">
        <f>ROUND(('100% Value'!C4*0.7),2)</f>
        <v>145.58000000000001</v>
      </c>
      <c r="D5" s="5">
        <f>ROUND(('100% Value'!D4*0.7),2)</f>
        <v>140.11000000000001</v>
      </c>
      <c r="E5" s="5">
        <f>ROUND(('100% Value'!E4*0.7),2)</f>
        <v>136.4</v>
      </c>
      <c r="F5" s="5">
        <f>ROUND(('100% Value'!F4*0.7),2)</f>
        <v>130.26</v>
      </c>
      <c r="G5" s="5">
        <f>ROUND(('100% Value'!G4*0.7),2)</f>
        <v>121.9</v>
      </c>
      <c r="H5" s="5">
        <f>ROUND(('100% Value'!H4*0.7),2)</f>
        <v>117.99</v>
      </c>
      <c r="I5" s="5">
        <f>ROUND(('100% Value'!I4*0.7),2)</f>
        <v>125.73</v>
      </c>
      <c r="J5" s="5">
        <f>ROUND(('100% Value'!J4*0.7),2)</f>
        <v>110.16</v>
      </c>
      <c r="K5" s="5">
        <f>ROUND(('100% Value'!K4*0.7),2)</f>
        <v>105.65</v>
      </c>
    </row>
    <row r="6" spans="1:11" ht="37.5" customHeight="1" x14ac:dyDescent="0.3">
      <c r="A6" s="27" t="s">
        <v>46</v>
      </c>
      <c r="B6" s="52" t="s">
        <v>12</v>
      </c>
      <c r="C6" s="5">
        <f>ROUND(('100% Value'!C5*0.7),2)</f>
        <v>124.24</v>
      </c>
      <c r="D6" s="5">
        <f>ROUND(('100% Value'!D5*0.7),2)</f>
        <v>120.64</v>
      </c>
      <c r="E6" s="5">
        <f>ROUND(('100% Value'!E5*0.7),2)</f>
        <v>117.59</v>
      </c>
      <c r="F6" s="5">
        <f>ROUND(('100% Value'!F5*0.7),2)</f>
        <v>112.83</v>
      </c>
      <c r="G6" s="5">
        <f>ROUND(('100% Value'!G5*0.7),2)</f>
        <v>106.36</v>
      </c>
      <c r="H6" s="5">
        <f>ROUND(('100% Value'!H5*0.7),2)</f>
        <v>103.43</v>
      </c>
      <c r="I6" s="5">
        <f>ROUND(('100% Value'!I5*0.7),2)</f>
        <v>108.86</v>
      </c>
      <c r="J6" s="5">
        <f>ROUND(('100% Value'!J5*0.7),2)</f>
        <v>96.31</v>
      </c>
      <c r="K6" s="5">
        <f>ROUND(('100% Value'!K5*0.7),2)</f>
        <v>93.05</v>
      </c>
    </row>
    <row r="7" spans="1:11" ht="37.5" customHeight="1" x14ac:dyDescent="0.3">
      <c r="A7" s="27" t="s">
        <v>46</v>
      </c>
      <c r="B7" s="52" t="s">
        <v>13</v>
      </c>
      <c r="C7" s="5">
        <f>ROUND(('100% Value'!C6*0.7),2)</f>
        <v>123.54</v>
      </c>
      <c r="D7" s="5">
        <f>ROUND(('100% Value'!D6*0.7),2)</f>
        <v>119.94</v>
      </c>
      <c r="E7" s="5">
        <f>ROUND(('100% Value'!E6*0.7),2)</f>
        <v>116.19</v>
      </c>
      <c r="F7" s="5">
        <f>ROUND(('100% Value'!F6*0.7),2)</f>
        <v>112.13</v>
      </c>
      <c r="G7" s="5">
        <f>ROUND(('100% Value'!G6*0.7),2)</f>
        <v>104.96</v>
      </c>
      <c r="H7" s="5">
        <f>ROUND(('100% Value'!H6*0.7),2)</f>
        <v>102.73</v>
      </c>
      <c r="I7" s="5">
        <f>ROUND(('100% Value'!I6*0.7),2)</f>
        <v>108.16</v>
      </c>
      <c r="J7" s="5">
        <f>ROUND(('100% Value'!J6*0.7),2)</f>
        <v>94.91</v>
      </c>
      <c r="K7" s="5">
        <f>ROUND(('100% Value'!K6*0.7),2)</f>
        <v>92.35</v>
      </c>
    </row>
    <row r="8" spans="1:11" ht="37.5" customHeight="1" x14ac:dyDescent="0.3">
      <c r="A8" s="27" t="s">
        <v>47</v>
      </c>
      <c r="B8" s="52" t="s">
        <v>14</v>
      </c>
      <c r="C8" s="5">
        <f>ROUND(('100% Value'!C7*0.7),2)</f>
        <v>146.96</v>
      </c>
      <c r="D8" s="5">
        <f>ROUND(('100% Value'!D7*0.7),2)</f>
        <v>141.49</v>
      </c>
      <c r="E8" s="5">
        <f>ROUND(('100% Value'!E7*0.7),2)</f>
        <v>137.78</v>
      </c>
      <c r="F8" s="5">
        <f>ROUND(('100% Value'!F7*0.7),2)</f>
        <v>131.65</v>
      </c>
      <c r="G8" s="5">
        <f>ROUND(('100% Value'!G7*0.7),2)</f>
        <v>123.42</v>
      </c>
      <c r="H8" s="5">
        <f>ROUND(('100% Value'!H7*0.7),2)</f>
        <v>119.5</v>
      </c>
      <c r="I8" s="5">
        <f>ROUND(('100% Value'!I7*0.7),2)</f>
        <v>127.11</v>
      </c>
      <c r="J8" s="5">
        <f>ROUND(('100% Value'!J7*0.7),2)</f>
        <v>111.68</v>
      </c>
      <c r="K8" s="5">
        <f>ROUND(('100% Value'!K7*0.7),2)</f>
        <v>107.16</v>
      </c>
    </row>
    <row r="9" spans="1:11" ht="37.5" customHeight="1" x14ac:dyDescent="0.3">
      <c r="A9" s="27" t="s">
        <v>47</v>
      </c>
      <c r="B9" s="52" t="s">
        <v>15</v>
      </c>
      <c r="C9" s="5">
        <f>ROUND(('100% Value'!C8*0.7),2)</f>
        <v>122.59</v>
      </c>
      <c r="D9" s="5">
        <f>ROUND(('100% Value'!D8*0.7),2)</f>
        <v>117.12</v>
      </c>
      <c r="E9" s="5">
        <f>ROUND(('100% Value'!E8*0.7),2)</f>
        <v>112.71</v>
      </c>
      <c r="F9" s="5">
        <f>ROUND(('100% Value'!F8*0.7),2)</f>
        <v>107.27</v>
      </c>
      <c r="G9" s="5">
        <f>ROUND(('100% Value'!G8*0.7),2)</f>
        <v>98.35</v>
      </c>
      <c r="H9" s="5">
        <f>ROUND(('100% Value'!H8*0.7),2)</f>
        <v>95.13</v>
      </c>
      <c r="I9" s="5">
        <f>ROUND(('100% Value'!I8*0.7),2)</f>
        <v>102.74</v>
      </c>
      <c r="J9" s="5">
        <f>ROUND(('100% Value'!J8*0.7),2)</f>
        <v>86.61</v>
      </c>
      <c r="K9" s="5">
        <f>ROUND(('100% Value'!K8*0.7),2)</f>
        <v>82.79</v>
      </c>
    </row>
    <row r="10" spans="1:11" ht="37.5" customHeight="1" x14ac:dyDescent="0.3">
      <c r="A10" s="27" t="s">
        <v>48</v>
      </c>
      <c r="B10" s="52" t="s">
        <v>16</v>
      </c>
      <c r="C10" s="5">
        <f>ROUND(('100% Value'!C9*0.7),2)</f>
        <v>144.88</v>
      </c>
      <c r="D10" s="5">
        <f>ROUND(('100% Value'!D9*0.7),2)</f>
        <v>139.41</v>
      </c>
      <c r="E10" s="5">
        <f>ROUND(('100% Value'!E9*0.7),2)</f>
        <v>135</v>
      </c>
      <c r="F10" s="5">
        <f>ROUND(('100% Value'!F9*0.7),2)</f>
        <v>129.56</v>
      </c>
      <c r="G10" s="5">
        <f>ROUND(('100% Value'!G9*0.7),2)</f>
        <v>120.5</v>
      </c>
      <c r="H10" s="5">
        <f>ROUND(('100% Value'!H9*0.7),2)</f>
        <v>117.29</v>
      </c>
      <c r="I10" s="5">
        <f>ROUND(('100% Value'!I9*0.7),2)</f>
        <v>125.03</v>
      </c>
      <c r="J10" s="5">
        <f>ROUND(('100% Value'!J9*0.7),2)</f>
        <v>108.76</v>
      </c>
      <c r="K10" s="5">
        <f>ROUND(('100% Value'!K9*0.7),2)</f>
        <v>104.95</v>
      </c>
    </row>
    <row r="11" spans="1:11" ht="37.5" customHeight="1" x14ac:dyDescent="0.3">
      <c r="A11" s="27" t="s">
        <v>64</v>
      </c>
      <c r="B11" s="52" t="s">
        <v>17</v>
      </c>
      <c r="C11" s="5">
        <f>ROUND(('100% Value'!C10*0.7),2)</f>
        <v>126.78</v>
      </c>
      <c r="D11" s="5">
        <f>ROUND(('100% Value'!D10*0.7),2)</f>
        <v>122.1</v>
      </c>
      <c r="E11" s="5">
        <f>ROUND(('100% Value'!E10*0.7),2)</f>
        <v>118.07</v>
      </c>
      <c r="F11" s="5">
        <f>ROUND(('100% Value'!F10*0.7),2)</f>
        <v>112.19</v>
      </c>
      <c r="G11" s="5">
        <f>ROUND(('100% Value'!G10*0.7),2)</f>
        <v>102.33</v>
      </c>
      <c r="H11" s="5">
        <f>ROUND(('100% Value'!H10*0.7),2)</f>
        <v>98.49</v>
      </c>
      <c r="I11" s="5">
        <f>ROUND(('100% Value'!I10*0.7),2)</f>
        <v>107.78</v>
      </c>
      <c r="J11" s="5">
        <f>ROUND(('100% Value'!J10*0.7),2)</f>
        <v>89.84</v>
      </c>
      <c r="K11" s="5">
        <f>ROUND(('100% Value'!K10*0.7),2)</f>
        <v>85.9</v>
      </c>
    </row>
    <row r="12" spans="1:11" ht="37.5" customHeight="1" x14ac:dyDescent="0.3">
      <c r="A12" s="27" t="s">
        <v>65</v>
      </c>
      <c r="B12" s="52" t="s">
        <v>18</v>
      </c>
      <c r="C12" s="5">
        <f>ROUND(('100% Value'!C11*0.7),2)</f>
        <v>134.61000000000001</v>
      </c>
      <c r="D12" s="5">
        <f>ROUND(('100% Value'!D11*0.7),2)</f>
        <v>129.83000000000001</v>
      </c>
      <c r="E12" s="5">
        <f>ROUND(('100% Value'!E11*0.7),2)</f>
        <v>126.1</v>
      </c>
      <c r="F12" s="5">
        <f>ROUND(('100% Value'!F11*0.7),2)</f>
        <v>120.48</v>
      </c>
      <c r="G12" s="5">
        <f>ROUND(('100% Value'!G11*0.7),2)</f>
        <v>112.5</v>
      </c>
      <c r="H12" s="5">
        <f>ROUND(('100% Value'!H11*0.7),2)</f>
        <v>106.79</v>
      </c>
      <c r="I12" s="5">
        <f>ROUND(('100% Value'!I11*0.7),2)</f>
        <v>116.33</v>
      </c>
      <c r="J12" s="5">
        <f>ROUND(('100% Value'!J11*0.7),2)</f>
        <v>98.32</v>
      </c>
      <c r="K12" s="5">
        <f>ROUND(('100% Value'!K11*0.7),2)</f>
        <v>95.33</v>
      </c>
    </row>
    <row r="13" spans="1:11" ht="37.5" customHeight="1" x14ac:dyDescent="0.3">
      <c r="A13" s="27" t="s">
        <v>49</v>
      </c>
      <c r="B13" s="52" t="s">
        <v>19</v>
      </c>
      <c r="C13" s="5">
        <f>ROUND(('100% Value'!C12*0.7),2)</f>
        <v>75.97</v>
      </c>
      <c r="D13" s="5">
        <f>ROUND(('100% Value'!D12*0.7),2)</f>
        <v>72.48</v>
      </c>
      <c r="E13" s="5">
        <f>ROUND(('100% Value'!E12*0.7),2)</f>
        <v>68.290000000000006</v>
      </c>
      <c r="F13" s="5">
        <f>ROUND(('100% Value'!F12*0.7),2)</f>
        <v>65.67</v>
      </c>
      <c r="G13" s="5">
        <f>ROUND(('100% Value'!G12*0.7),2)</f>
        <v>58.92</v>
      </c>
      <c r="H13" s="5">
        <f>ROUND(('100% Value'!H12*0.7),2)</f>
        <v>56.25</v>
      </c>
      <c r="I13" s="5">
        <f>ROUND(('100% Value'!I12*0.7),2)</f>
        <v>62.9</v>
      </c>
      <c r="J13" s="5">
        <f>ROUND(('100% Value'!J12*0.7),2)</f>
        <v>49.4</v>
      </c>
      <c r="K13" s="5">
        <f>ROUND(('100% Value'!K12*0.7),2)</f>
        <v>46.25</v>
      </c>
    </row>
    <row r="14" spans="1:11" ht="37.5" customHeight="1" x14ac:dyDescent="0.3">
      <c r="A14" s="27" t="s">
        <v>50</v>
      </c>
      <c r="B14" s="52" t="s">
        <v>20</v>
      </c>
      <c r="C14" s="5">
        <f>ROUND(('100% Value'!C13*0.7),2)</f>
        <v>75.27</v>
      </c>
      <c r="D14" s="5">
        <f>ROUND(('100% Value'!D13*0.7),2)</f>
        <v>71.78</v>
      </c>
      <c r="E14" s="5">
        <f>ROUND(('100% Value'!E13*0.7),2)</f>
        <v>68.290000000000006</v>
      </c>
      <c r="F14" s="5">
        <f>ROUND(('100% Value'!F13*0.7),2)</f>
        <v>64.97</v>
      </c>
      <c r="G14" s="5">
        <f>ROUND(('100% Value'!G13*0.7),2)</f>
        <v>58.92</v>
      </c>
      <c r="H14" s="5">
        <f>ROUND(('100% Value'!H13*0.7),2)</f>
        <v>55.55</v>
      </c>
      <c r="I14" s="5">
        <f>ROUND(('100% Value'!I13*0.7),2)</f>
        <v>62.2</v>
      </c>
      <c r="J14" s="5">
        <f>ROUND(('100% Value'!J13*0.7),2)</f>
        <v>49.4</v>
      </c>
      <c r="K14" s="5">
        <f>ROUND(('100% Value'!K13*0.7),2)</f>
        <v>45.55</v>
      </c>
    </row>
    <row r="15" spans="1:11" ht="37.5" customHeight="1" x14ac:dyDescent="0.3">
      <c r="A15" s="27" t="s">
        <v>51</v>
      </c>
      <c r="B15" s="52" t="s">
        <v>21</v>
      </c>
      <c r="C15" s="5">
        <f>ROUND(('100% Value'!C14*0.7),2)</f>
        <v>71.12</v>
      </c>
      <c r="D15" s="5">
        <f>ROUND(('100% Value'!D14*0.7),2)</f>
        <v>67.62</v>
      </c>
      <c r="E15" s="5">
        <f>ROUND(('100% Value'!E14*0.7),2)</f>
        <v>64.14</v>
      </c>
      <c r="F15" s="5">
        <f>ROUND(('100% Value'!F14*0.7),2)</f>
        <v>60.81</v>
      </c>
      <c r="G15" s="5">
        <f>ROUND(('100% Value'!G14*0.7),2)</f>
        <v>54.91</v>
      </c>
      <c r="H15" s="5">
        <f>ROUND(('100% Value'!H14*0.7),2)</f>
        <v>51.54</v>
      </c>
      <c r="I15" s="5">
        <f>ROUND(('100% Value'!I14*0.7),2)</f>
        <v>58.05</v>
      </c>
      <c r="J15" s="5">
        <f>ROUND(('100% Value'!J14*0.7),2)</f>
        <v>45.39</v>
      </c>
      <c r="K15" s="5">
        <f>ROUND(('100% Value'!K14*0.7),2)</f>
        <v>0</v>
      </c>
    </row>
    <row r="16" spans="1:11" ht="37.5" customHeight="1" x14ac:dyDescent="0.3">
      <c r="A16" s="27" t="s">
        <v>52</v>
      </c>
      <c r="B16" s="52" t="s">
        <v>22</v>
      </c>
      <c r="C16" s="5">
        <f>ROUND(('100% Value'!C15*0.7),2)</f>
        <v>71.12</v>
      </c>
      <c r="D16" s="5">
        <f>ROUND(('100% Value'!D15*0.7),2)</f>
        <v>67.62</v>
      </c>
      <c r="E16" s="5">
        <f>ROUND(('100% Value'!E15*0.7),2)</f>
        <v>64.14</v>
      </c>
      <c r="F16" s="5">
        <f>ROUND(('100% Value'!F15*0.7),2)</f>
        <v>60.81</v>
      </c>
      <c r="G16" s="5">
        <f>ROUND(('100% Value'!G15*0.7),2)</f>
        <v>54.91</v>
      </c>
      <c r="H16" s="5">
        <f>ROUND(('100% Value'!H15*0.7),2)</f>
        <v>51.54</v>
      </c>
      <c r="I16" s="5">
        <f>ROUND(('100% Value'!I15*0.7),2)</f>
        <v>58.05</v>
      </c>
      <c r="J16" s="5">
        <f>ROUND(('100% Value'!J15*0.7),2)</f>
        <v>45.39</v>
      </c>
      <c r="K16" s="5">
        <f>ROUND(('100% Value'!K15*0.7),2)</f>
        <v>41.54</v>
      </c>
    </row>
    <row r="17" spans="1:11" ht="37.5" customHeight="1" x14ac:dyDescent="0.3">
      <c r="A17" s="27" t="s">
        <v>53</v>
      </c>
      <c r="B17" s="52" t="s">
        <v>23</v>
      </c>
      <c r="C17" s="5">
        <f>ROUND(('100% Value'!C16*0.7),2)</f>
        <v>126.78</v>
      </c>
      <c r="D17" s="5">
        <f>ROUND(('100% Value'!D16*0.7),2)</f>
        <v>122.1</v>
      </c>
      <c r="E17" s="5">
        <f>ROUND(('100% Value'!E16*0.7),2)</f>
        <v>118.07</v>
      </c>
      <c r="F17" s="5">
        <f>ROUND(('100% Value'!F16*0.7),2)</f>
        <v>112.19</v>
      </c>
      <c r="G17" s="5">
        <f>ROUND(('100% Value'!G16*0.7),2)</f>
        <v>102.33</v>
      </c>
      <c r="H17" s="5">
        <f>ROUND(('100% Value'!H16*0.7),2)</f>
        <v>98.49</v>
      </c>
      <c r="I17" s="5">
        <f>ROUND(('100% Value'!I16*0.7),2)</f>
        <v>107.78</v>
      </c>
      <c r="J17" s="5">
        <f>ROUND(('100% Value'!J16*0.7),2)</f>
        <v>89.84</v>
      </c>
      <c r="K17" s="5">
        <f>ROUND(('100% Value'!K16*0.7),2)</f>
        <v>85.9</v>
      </c>
    </row>
    <row r="18" spans="1:11" ht="37.5" customHeight="1" x14ac:dyDescent="0.3">
      <c r="A18" s="27" t="s">
        <v>54</v>
      </c>
      <c r="B18" s="52" t="s">
        <v>24</v>
      </c>
      <c r="C18" s="5">
        <f>ROUND(('100% Value'!C17*0.7),2)</f>
        <v>126.51</v>
      </c>
      <c r="D18" s="5">
        <f>ROUND(('100% Value'!D17*0.7),2)</f>
        <v>121.9</v>
      </c>
      <c r="E18" s="5">
        <f>ROUND(('100% Value'!E17*0.7),2)</f>
        <v>118.5</v>
      </c>
      <c r="F18" s="5">
        <f>ROUND(('100% Value'!F17*0.7),2)</f>
        <v>112.79</v>
      </c>
      <c r="G18" s="5">
        <f>ROUND(('100% Value'!G17*0.7),2)</f>
        <v>104.35</v>
      </c>
      <c r="H18" s="5">
        <f>ROUND(('100% Value'!H17*0.7),2)</f>
        <v>101.52</v>
      </c>
      <c r="I18" s="5">
        <f>ROUND(('100% Value'!I17*0.7),2)</f>
        <v>112.79</v>
      </c>
      <c r="J18" s="5">
        <f>ROUND(('100% Value'!J17*0.7),2)</f>
        <v>93.58</v>
      </c>
      <c r="K18" s="5">
        <f>ROUND(('100% Value'!K17*0.7),2)</f>
        <v>90.6</v>
      </c>
    </row>
    <row r="19" spans="1:11" ht="37.5" customHeight="1" x14ac:dyDescent="0.3">
      <c r="A19" s="27" t="s">
        <v>55</v>
      </c>
      <c r="B19" s="52" t="s">
        <v>25</v>
      </c>
      <c r="C19" s="5">
        <f>ROUND(('100% Value'!C18*0.7),2)</f>
        <v>213.36</v>
      </c>
      <c r="D19" s="5">
        <f>ROUND(('100% Value'!D18*0.7),2)</f>
        <v>208.68</v>
      </c>
      <c r="E19" s="5">
        <f>ROUND(('100% Value'!E18*0.7),2)</f>
        <v>204.65</v>
      </c>
      <c r="F19" s="5">
        <f>ROUND(('100% Value'!F18*0.7),2)</f>
        <v>198.76</v>
      </c>
      <c r="G19" s="5">
        <f>ROUND(('100% Value'!G18*0.7),2)</f>
        <v>188.25</v>
      </c>
      <c r="H19" s="5">
        <f>ROUND(('100% Value'!H18*0.7),2)</f>
        <v>0</v>
      </c>
      <c r="I19" s="5">
        <f>ROUND(('100% Value'!I18*0.7),2)</f>
        <v>194.36</v>
      </c>
      <c r="J19" s="5">
        <f>ROUND(('100% Value'!J18*0.7),2)</f>
        <v>175.76</v>
      </c>
      <c r="K19" s="5">
        <f>ROUND(('100% Value'!K18*0.7),2)</f>
        <v>0</v>
      </c>
    </row>
    <row r="20" spans="1:11" ht="37.5" customHeight="1" x14ac:dyDescent="0.3">
      <c r="A20" s="27" t="s">
        <v>55</v>
      </c>
      <c r="B20" s="52" t="s">
        <v>26</v>
      </c>
      <c r="C20" s="5">
        <f>ROUND(('100% Value'!C19*0.7),2)</f>
        <v>147.84</v>
      </c>
      <c r="D20" s="5">
        <f>ROUND(('100% Value'!D19*0.7),2)</f>
        <v>143.15</v>
      </c>
      <c r="E20" s="5">
        <f>ROUND(('100% Value'!E19*0.7),2)</f>
        <v>139.13</v>
      </c>
      <c r="F20" s="5">
        <f>ROUND(('100% Value'!F19*0.7),2)</f>
        <v>133.24</v>
      </c>
      <c r="G20" s="5">
        <f>ROUND(('100% Value'!G19*0.7),2)</f>
        <v>124.08</v>
      </c>
      <c r="H20" s="5">
        <f>ROUND(('100% Value'!H19*0.7),2)</f>
        <v>0</v>
      </c>
      <c r="I20" s="5">
        <f>ROUND(('100% Value'!I19*0.7),2)</f>
        <v>128.83000000000001</v>
      </c>
      <c r="J20" s="5">
        <f>ROUND(('100% Value'!J19*0.7),2)</f>
        <v>111.59</v>
      </c>
      <c r="K20" s="5">
        <f>ROUND(('100% Value'!K19*0.7),2)</f>
        <v>0</v>
      </c>
    </row>
    <row r="21" spans="1:11" ht="37.5" customHeight="1" x14ac:dyDescent="0.3">
      <c r="A21" s="27" t="s">
        <v>56</v>
      </c>
      <c r="B21" s="52" t="s">
        <v>27</v>
      </c>
      <c r="C21" s="5">
        <f>ROUND(('100% Value'!C20*0.7),2)</f>
        <v>144.25</v>
      </c>
      <c r="D21" s="5">
        <f>ROUND(('100% Value'!D20*0.7),2)</f>
        <v>139.57</v>
      </c>
      <c r="E21" s="5">
        <f>ROUND(('100% Value'!E20*0.7),2)</f>
        <v>135.54</v>
      </c>
      <c r="F21" s="5">
        <f>ROUND(('100% Value'!F20*0.7),2)</f>
        <v>129.66</v>
      </c>
      <c r="G21" s="5">
        <f>ROUND(('100% Value'!G20*0.7),2)</f>
        <v>120.84</v>
      </c>
      <c r="H21" s="5">
        <f>ROUND(('100% Value'!H20*0.7),2)</f>
        <v>116.3</v>
      </c>
      <c r="I21" s="5">
        <f>ROUND(('100% Value'!I20*0.7),2)</f>
        <v>125.25</v>
      </c>
      <c r="J21" s="5">
        <f>ROUND(('100% Value'!J20*0.7),2)</f>
        <v>108.35</v>
      </c>
      <c r="K21" s="5">
        <f>ROUND(('100% Value'!K20*0.7),2)</f>
        <v>103.01</v>
      </c>
    </row>
    <row r="22" spans="1:11" ht="37.5" customHeight="1" x14ac:dyDescent="0.3">
      <c r="A22" s="27" t="s">
        <v>57</v>
      </c>
      <c r="B22" s="52" t="s">
        <v>28</v>
      </c>
      <c r="C22" s="5">
        <f>ROUND(('100% Value'!C21*0.7),2)</f>
        <v>126.51</v>
      </c>
      <c r="D22" s="5">
        <f>ROUND(('100% Value'!D21*0.7),2)</f>
        <v>121.9</v>
      </c>
      <c r="E22" s="5">
        <f>ROUND(('100% Value'!E21*0.7),2)</f>
        <v>118.5</v>
      </c>
      <c r="F22" s="5">
        <f>ROUND(('100% Value'!F21*0.7),2)</f>
        <v>112.79</v>
      </c>
      <c r="G22" s="5">
        <f>ROUND(('100% Value'!G21*0.7),2)</f>
        <v>104.35</v>
      </c>
      <c r="H22" s="5">
        <f>ROUND(('100% Value'!H21*0.7),2)</f>
        <v>101.52</v>
      </c>
      <c r="I22" s="5">
        <f>ROUND(('100% Value'!I21*0.7),2)</f>
        <v>112.79</v>
      </c>
      <c r="J22" s="5">
        <f>ROUND(('100% Value'!J21*0.7),2)</f>
        <v>93.58</v>
      </c>
      <c r="K22" s="5">
        <f>ROUND(('100% Value'!K21*0.7),2)</f>
        <v>90.6</v>
      </c>
    </row>
    <row r="23" spans="1:11" ht="37.5" customHeight="1" x14ac:dyDescent="0.3">
      <c r="A23" s="27" t="s">
        <v>66</v>
      </c>
      <c r="B23" s="52" t="s">
        <v>29</v>
      </c>
      <c r="C23" s="5">
        <f>ROUND(('100% Value'!C22*0.7),2)</f>
        <v>92.56</v>
      </c>
      <c r="D23" s="5">
        <f>ROUND(('100% Value'!D22*0.7),2)</f>
        <v>88.96</v>
      </c>
      <c r="E23" s="5">
        <f>ROUND(('100% Value'!E22*0.7),2)</f>
        <v>85.21</v>
      </c>
      <c r="F23" s="5">
        <f>ROUND(('100% Value'!F22*0.7),2)</f>
        <v>81.150000000000006</v>
      </c>
      <c r="G23" s="5">
        <f>ROUND(('100% Value'!G22*0.7),2)</f>
        <v>74.33</v>
      </c>
      <c r="H23" s="5">
        <f>ROUND(('100% Value'!H22*0.7),2)</f>
        <v>72.09</v>
      </c>
      <c r="I23" s="5">
        <f>ROUND(('100% Value'!I22*0.7),2)</f>
        <v>77.180000000000007</v>
      </c>
      <c r="J23" s="5">
        <f>ROUND(('100% Value'!J22*0.7),2)</f>
        <v>64.27</v>
      </c>
      <c r="K23" s="5">
        <f>ROUND(('100% Value'!K22*0.7),2)</f>
        <v>61.71</v>
      </c>
    </row>
    <row r="24" spans="1:11" ht="37.5" customHeight="1" x14ac:dyDescent="0.3">
      <c r="A24" s="27" t="s">
        <v>58</v>
      </c>
      <c r="B24" s="52" t="s">
        <v>30</v>
      </c>
      <c r="C24" s="5">
        <f>ROUND(('100% Value'!C23*0.7),2)</f>
        <v>127.6</v>
      </c>
      <c r="D24" s="5">
        <f>ROUND(('100% Value'!D23*0.7),2)</f>
        <v>122.99</v>
      </c>
      <c r="E24" s="5">
        <f>ROUND(('100% Value'!E23*0.7),2)</f>
        <v>119.58</v>
      </c>
      <c r="F24" s="5">
        <f>ROUND(('100% Value'!F23*0.7),2)</f>
        <v>113.87</v>
      </c>
      <c r="G24" s="5">
        <f>ROUND(('100% Value'!G23*0.7),2)</f>
        <v>105.61</v>
      </c>
      <c r="H24" s="5">
        <f>ROUND(('100% Value'!H23*0.7),2)</f>
        <v>102.79</v>
      </c>
      <c r="I24" s="5">
        <f>ROUND(('100% Value'!I23*0.7),2)</f>
        <v>113.87</v>
      </c>
      <c r="J24" s="5">
        <f>ROUND(('100% Value'!J23*0.7),2)</f>
        <v>94.84</v>
      </c>
      <c r="K24" s="5">
        <f>ROUND(('100% Value'!K23*0.7),2)</f>
        <v>91.86</v>
      </c>
    </row>
    <row r="25" spans="1:11" ht="37.5" customHeight="1" x14ac:dyDescent="0.3">
      <c r="A25" s="27" t="s">
        <v>59</v>
      </c>
      <c r="B25" s="52" t="s">
        <v>31</v>
      </c>
      <c r="C25" s="5">
        <f>ROUND(('100% Value'!C24*0.7),2)</f>
        <v>107</v>
      </c>
      <c r="D25" s="5">
        <f>ROUND(('100% Value'!D24*0.7),2)</f>
        <v>102.39</v>
      </c>
      <c r="E25" s="5">
        <f>ROUND(('100% Value'!E24*0.7),2)</f>
        <v>98.99</v>
      </c>
      <c r="F25" s="5">
        <f>ROUND(('100% Value'!F24*0.7),2)</f>
        <v>93.28</v>
      </c>
      <c r="G25" s="5">
        <f>ROUND(('100% Value'!G24*0.7),2)</f>
        <v>85.43</v>
      </c>
      <c r="H25" s="5">
        <f>ROUND(('100% Value'!H24*0.7),2)</f>
        <v>82.61</v>
      </c>
      <c r="I25" s="5">
        <f>ROUND(('100% Value'!I24*0.7),2)</f>
        <v>93.28</v>
      </c>
      <c r="J25" s="5">
        <f>ROUND(('100% Value'!J24*0.7),2)</f>
        <v>74.66</v>
      </c>
      <c r="K25" s="5">
        <f>ROUND(('100% Value'!K24*0.7),2)</f>
        <v>71.680000000000007</v>
      </c>
    </row>
    <row r="26" spans="1:11" ht="37.5" customHeight="1" x14ac:dyDescent="0.3">
      <c r="A26" s="27" t="s">
        <v>60</v>
      </c>
      <c r="B26" s="52" t="s">
        <v>32</v>
      </c>
      <c r="C26" s="5">
        <f>ROUND(('100% Value'!C25*0.7),2)</f>
        <v>100.75</v>
      </c>
      <c r="D26" s="5">
        <f>ROUND(('100% Value'!D25*0.7),2)</f>
        <v>97.98</v>
      </c>
      <c r="E26" s="5">
        <f>ROUND(('100% Value'!E25*0.7),2)</f>
        <v>95.56</v>
      </c>
      <c r="F26" s="5">
        <f>ROUND(('100% Value'!F25*0.7),2)</f>
        <v>92.98</v>
      </c>
      <c r="G26" s="5">
        <f>ROUND(('100% Value'!G25*0.7),2)</f>
        <v>89.56</v>
      </c>
      <c r="H26" s="5">
        <f>ROUND(('100% Value'!H25*0.7),2)</f>
        <v>87.23</v>
      </c>
      <c r="I26" s="5">
        <f>ROUND(('100% Value'!I25*0.7),2)</f>
        <v>91.4</v>
      </c>
      <c r="J26" s="5">
        <f>ROUND(('100% Value'!J25*0.7),2)</f>
        <v>83.81</v>
      </c>
      <c r="K26" s="5">
        <f>ROUND(('100% Value'!K25*0.7),2)</f>
        <v>78.86</v>
      </c>
    </row>
    <row r="27" spans="1:11" ht="37.5" customHeight="1" x14ac:dyDescent="0.3">
      <c r="A27" s="27" t="s">
        <v>61</v>
      </c>
      <c r="B27" s="52" t="s">
        <v>33</v>
      </c>
      <c r="C27" s="5">
        <f>ROUND(('100% Value'!C26*0.7),2)</f>
        <v>126.51</v>
      </c>
      <c r="D27" s="5">
        <f>ROUND(('100% Value'!D26*0.7),2)</f>
        <v>121.9</v>
      </c>
      <c r="E27" s="5">
        <f>ROUND(('100% Value'!E26*0.7),2)</f>
        <v>118.5</v>
      </c>
      <c r="F27" s="5">
        <f>ROUND(('100% Value'!F26*0.7),2)</f>
        <v>112.79</v>
      </c>
      <c r="G27" s="5">
        <f>ROUND(('100% Value'!G26*0.7),2)</f>
        <v>104.35</v>
      </c>
      <c r="H27" s="5">
        <f>ROUND(('100% Value'!H26*0.7),2)</f>
        <v>101.52</v>
      </c>
      <c r="I27" s="5">
        <f>ROUND(('100% Value'!I26*0.7),2)</f>
        <v>112.79</v>
      </c>
      <c r="J27" s="5">
        <f>ROUND(('100% Value'!J26*0.7),2)</f>
        <v>93.58</v>
      </c>
      <c r="K27" s="5">
        <f>ROUND(('100% Value'!K26*0.7),2)</f>
        <v>90.6</v>
      </c>
    </row>
    <row r="28" spans="1:11" ht="37.5" customHeight="1" x14ac:dyDescent="0.3">
      <c r="A28" s="27" t="s">
        <v>62</v>
      </c>
      <c r="B28" s="52" t="s">
        <v>34</v>
      </c>
      <c r="C28" s="5">
        <f>ROUND(('100% Value'!C27*0.7),2)</f>
        <v>70.42</v>
      </c>
      <c r="D28" s="5">
        <f>ROUND(('100% Value'!D27*0.7),2)</f>
        <v>66.92</v>
      </c>
      <c r="E28" s="5">
        <f>ROUND(('100% Value'!E27*0.7),2)</f>
        <v>62.74</v>
      </c>
      <c r="F28" s="5">
        <f>ROUND(('100% Value'!F27*0.7),2)</f>
        <v>60.11</v>
      </c>
      <c r="G28" s="5">
        <f>ROUND(('100% Value'!G27*0.7),2)</f>
        <v>53.51</v>
      </c>
      <c r="H28" s="5">
        <f>ROUND(('100% Value'!H27*0.7),2)</f>
        <v>50.84</v>
      </c>
      <c r="I28" s="5">
        <f>ROUND(('100% Value'!I27*0.7),2)</f>
        <v>57.35</v>
      </c>
      <c r="J28" s="5">
        <f>ROUND(('100% Value'!J27*0.7),2)</f>
        <v>43.99</v>
      </c>
      <c r="K28" s="5">
        <f>ROUND(('100% Value'!K27*0.7),2)</f>
        <v>40.840000000000003</v>
      </c>
    </row>
    <row r="29" spans="1:11" ht="37.5" customHeight="1" x14ac:dyDescent="0.3">
      <c r="A29" s="27" t="s">
        <v>63</v>
      </c>
      <c r="B29" s="52" t="s">
        <v>35</v>
      </c>
      <c r="C29" s="5">
        <f>ROUND(('100% Value'!C28*0.7),2)</f>
        <v>69.72</v>
      </c>
      <c r="D29" s="5">
        <f>ROUND(('100% Value'!D28*0.7),2)</f>
        <v>66.22</v>
      </c>
      <c r="E29" s="5">
        <f>ROUND(('100% Value'!E28*0.7),2)</f>
        <v>62.74</v>
      </c>
      <c r="F29" s="5">
        <f>ROUND(('100% Value'!F28*0.7),2)</f>
        <v>59.41</v>
      </c>
      <c r="G29" s="5">
        <f>ROUND(('100% Value'!G28*0.7),2)</f>
        <v>53.51</v>
      </c>
      <c r="H29" s="5">
        <f>ROUND(('100% Value'!H28*0.7),2)</f>
        <v>50.14</v>
      </c>
      <c r="I29" s="5">
        <f>ROUND(('100% Value'!I28*0.7),2)</f>
        <v>56.65</v>
      </c>
      <c r="J29" s="5">
        <f>ROUND(('100% Value'!J28*0.7),2)</f>
        <v>43.99</v>
      </c>
      <c r="K29" s="5">
        <f>ROUND(('100% Value'!K28*0.7),2)</f>
        <v>40.14</v>
      </c>
    </row>
    <row r="30" spans="1:11" ht="37.5" customHeight="1" x14ac:dyDescent="0.3">
      <c r="A30" s="27" t="s">
        <v>67</v>
      </c>
      <c r="B30" s="52" t="s">
        <v>36</v>
      </c>
      <c r="C30" s="5">
        <f>ROUND(('100% Value'!C29*0.7),2)</f>
        <v>54.48</v>
      </c>
      <c r="D30" s="5">
        <f>ROUND(('100% Value'!D29*0.7),2)</f>
        <v>51.43</v>
      </c>
      <c r="E30" s="5">
        <f>ROUND(('100% Value'!E29*0.7),2)</f>
        <v>48.33</v>
      </c>
      <c r="F30" s="5">
        <f>ROUND(('100% Value'!F29*0.7),2)</f>
        <v>45.87</v>
      </c>
      <c r="G30" s="5">
        <f>ROUND(('100% Value'!G29*0.7),2)</f>
        <v>41.46</v>
      </c>
      <c r="H30" s="5">
        <f>ROUND(('100% Value'!H29*0.7),2)</f>
        <v>38.72</v>
      </c>
      <c r="I30" s="5">
        <f>ROUND(('100% Value'!I29*0.7),2)</f>
        <v>43.81</v>
      </c>
      <c r="J30" s="5">
        <f>ROUND(('100% Value'!J29*0.7),2)</f>
        <v>32.78</v>
      </c>
      <c r="K30" s="5">
        <f>ROUND(('100% Value'!K29*0.7),2)</f>
        <v>31.24</v>
      </c>
    </row>
    <row r="31" spans="1:11" ht="15.75" thickBot="1" x14ac:dyDescent="0.3"/>
    <row r="32" spans="1:11" ht="24" thickBot="1" x14ac:dyDescent="0.4">
      <c r="B32" s="49" t="s">
        <v>98</v>
      </c>
      <c r="C32" s="98"/>
      <c r="D32" s="98"/>
      <c r="E32" s="98"/>
      <c r="F32" s="98"/>
      <c r="G32" s="98"/>
      <c r="H32" s="98"/>
      <c r="I32" s="98"/>
      <c r="J32" s="98"/>
      <c r="K32" s="99"/>
    </row>
    <row r="34" spans="2:8" ht="18.75" x14ac:dyDescent="0.3">
      <c r="B34" s="8" t="s">
        <v>38</v>
      </c>
      <c r="C34" s="12" t="s">
        <v>7</v>
      </c>
      <c r="D34" s="15" t="str">
        <f>HLOOKUP(C34,C1:K3,2,FALSE)</f>
        <v>Heavy Wood/ Timber</v>
      </c>
    </row>
    <row r="35" spans="2:8" ht="18.75" x14ac:dyDescent="0.3">
      <c r="B35" s="8" t="s">
        <v>68</v>
      </c>
      <c r="C35" s="12" t="s">
        <v>67</v>
      </c>
    </row>
    <row r="36" spans="2:8" ht="18.75" x14ac:dyDescent="0.3">
      <c r="B36" s="8" t="s">
        <v>37</v>
      </c>
      <c r="C36" s="13">
        <v>10000</v>
      </c>
    </row>
    <row r="37" spans="2:8" ht="18.75" x14ac:dyDescent="0.3">
      <c r="B37" s="106" t="s">
        <v>97</v>
      </c>
      <c r="C37" s="95"/>
      <c r="D37" s="95"/>
      <c r="E37" s="95"/>
      <c r="F37" s="96" t="e">
        <f>VLOOKUP(C35,A4:K30,D34,FALSE)</f>
        <v>#REF!</v>
      </c>
      <c r="G37" s="93"/>
    </row>
    <row r="38" spans="2:8" ht="18.75" x14ac:dyDescent="0.3">
      <c r="B38" s="94" t="s">
        <v>99</v>
      </c>
      <c r="C38" s="95"/>
      <c r="D38" s="95"/>
      <c r="E38" s="95"/>
      <c r="F38" s="97" t="e">
        <f>+C36*F37</f>
        <v>#REF!</v>
      </c>
      <c r="G38" s="93"/>
    </row>
    <row r="39" spans="2:8" x14ac:dyDescent="0.25">
      <c r="B39" s="6"/>
      <c r="C39" s="7"/>
    </row>
    <row r="41" spans="2:8" ht="15.75" x14ac:dyDescent="0.25">
      <c r="B41" s="44"/>
      <c r="C41" s="45"/>
      <c r="D41" s="45" t="s">
        <v>85</v>
      </c>
      <c r="E41" s="45" t="s">
        <v>86</v>
      </c>
      <c r="F41" s="45" t="s">
        <v>80</v>
      </c>
      <c r="G41" s="21"/>
      <c r="H41" s="21"/>
    </row>
    <row r="42" spans="2:8" ht="15.75" x14ac:dyDescent="0.25">
      <c r="B42" s="46" t="s">
        <v>71</v>
      </c>
      <c r="C42" s="44" t="s">
        <v>87</v>
      </c>
      <c r="D42" s="46">
        <v>3000</v>
      </c>
      <c r="E42" s="45">
        <v>50</v>
      </c>
      <c r="F42" s="45"/>
      <c r="G42" s="21"/>
      <c r="H42" s="21"/>
    </row>
    <row r="43" spans="2:8" ht="15.75" x14ac:dyDescent="0.25">
      <c r="B43" s="46" t="s">
        <v>72</v>
      </c>
      <c r="C43" s="44" t="s">
        <v>88</v>
      </c>
      <c r="D43" s="46">
        <v>45000</v>
      </c>
      <c r="E43" s="45">
        <v>50</v>
      </c>
      <c r="F43" s="47">
        <v>5</v>
      </c>
      <c r="G43" s="21"/>
      <c r="H43" s="21"/>
    </row>
    <row r="44" spans="2:8" ht="15.75" x14ac:dyDescent="0.25">
      <c r="B44" s="46" t="s">
        <v>73</v>
      </c>
      <c r="C44" s="44" t="s">
        <v>89</v>
      </c>
      <c r="D44" s="46">
        <v>100000</v>
      </c>
      <c r="E44" s="45">
        <v>260</v>
      </c>
      <c r="F44" s="47">
        <v>4</v>
      </c>
      <c r="G44" s="21"/>
      <c r="H44" s="21"/>
    </row>
    <row r="45" spans="2:8" ht="15.75" x14ac:dyDescent="0.25">
      <c r="B45" s="46" t="s">
        <v>7</v>
      </c>
      <c r="C45" s="44" t="s">
        <v>90</v>
      </c>
      <c r="D45" s="46">
        <v>500000</v>
      </c>
      <c r="E45" s="45">
        <v>480</v>
      </c>
      <c r="F45" s="47">
        <v>3</v>
      </c>
      <c r="G45" s="21"/>
      <c r="H45" s="21"/>
    </row>
    <row r="46" spans="2:8" ht="15.75" x14ac:dyDescent="0.25">
      <c r="B46" s="46" t="s">
        <v>74</v>
      </c>
      <c r="C46" s="44" t="s">
        <v>91</v>
      </c>
      <c r="D46" s="46">
        <v>1000000</v>
      </c>
      <c r="E46" s="45">
        <v>1680</v>
      </c>
      <c r="F46" s="47">
        <v>2</v>
      </c>
      <c r="G46" s="21"/>
      <c r="H46" s="21"/>
    </row>
    <row r="47" spans="2:8" ht="15.75" x14ac:dyDescent="0.25">
      <c r="B47" s="46" t="s">
        <v>75</v>
      </c>
      <c r="C47" s="44" t="s">
        <v>92</v>
      </c>
      <c r="D47" s="46">
        <v>10000000</v>
      </c>
      <c r="E47" s="45">
        <v>2680</v>
      </c>
      <c r="F47" s="47">
        <v>1</v>
      </c>
      <c r="G47" s="21"/>
      <c r="H47" s="21"/>
    </row>
    <row r="48" spans="2:8" ht="15.75" x14ac:dyDescent="0.25">
      <c r="B48" s="46" t="s">
        <v>76</v>
      </c>
      <c r="C48" s="44" t="s">
        <v>93</v>
      </c>
      <c r="D48" s="46">
        <v>100000000</v>
      </c>
      <c r="E48" s="45">
        <v>11680</v>
      </c>
      <c r="F48" s="47">
        <v>0.5</v>
      </c>
      <c r="G48" s="21"/>
      <c r="H48" s="21"/>
    </row>
    <row r="49" spans="2:8" ht="15.75" x14ac:dyDescent="0.25">
      <c r="B49" s="46" t="s">
        <v>77</v>
      </c>
      <c r="C49" s="44" t="s">
        <v>94</v>
      </c>
      <c r="D49" s="46" t="s">
        <v>70</v>
      </c>
      <c r="E49" s="45">
        <v>56680</v>
      </c>
      <c r="F49" s="47">
        <v>0.25</v>
      </c>
      <c r="G49" s="21"/>
      <c r="H49" s="21"/>
    </row>
    <row r="50" spans="2:8" ht="15.75" x14ac:dyDescent="0.25">
      <c r="C50" s="22"/>
      <c r="D50" s="22"/>
      <c r="E50" s="21"/>
      <c r="F50" s="21"/>
      <c r="G50" s="21"/>
      <c r="H50" s="21"/>
    </row>
    <row r="51" spans="2:8" ht="15.75" x14ac:dyDescent="0.25">
      <c r="C51" s="22"/>
      <c r="D51" s="22"/>
      <c r="E51" s="21"/>
      <c r="F51" s="21"/>
      <c r="G51" s="21"/>
      <c r="H51" s="21"/>
    </row>
    <row r="52" spans="2:8" ht="15.75" x14ac:dyDescent="0.25">
      <c r="C52" s="22" t="s">
        <v>78</v>
      </c>
      <c r="D52" s="22"/>
      <c r="E52" s="22" t="s">
        <v>79</v>
      </c>
      <c r="F52" s="21"/>
      <c r="G52" s="21"/>
      <c r="H52" s="21"/>
    </row>
    <row r="53" spans="2:8" ht="15.75" x14ac:dyDescent="0.25">
      <c r="C53" s="22" t="e">
        <f>+C36*F37</f>
        <v>#REF!</v>
      </c>
      <c r="D53" s="24"/>
      <c r="E53" s="21" t="e">
        <f>ROUNDUP((C53/1000),0)</f>
        <v>#REF!</v>
      </c>
      <c r="F53" s="21"/>
      <c r="G53" s="21"/>
      <c r="H53" s="21"/>
    </row>
    <row r="54" spans="2:8" ht="16.5" thickBot="1" x14ac:dyDescent="0.3">
      <c r="C54" s="22"/>
      <c r="D54" s="22"/>
      <c r="E54" s="21"/>
      <c r="F54" s="21"/>
      <c r="G54" s="21"/>
      <c r="H54" s="21"/>
    </row>
    <row r="55" spans="2:8" ht="47.25" x14ac:dyDescent="0.25">
      <c r="B55" s="29"/>
      <c r="C55" s="30"/>
      <c r="D55" s="30" t="s">
        <v>69</v>
      </c>
      <c r="E55" s="31" t="s">
        <v>81</v>
      </c>
      <c r="F55" s="31" t="s">
        <v>95</v>
      </c>
      <c r="G55" s="31" t="s">
        <v>96</v>
      </c>
      <c r="H55" s="32" t="s">
        <v>84</v>
      </c>
    </row>
    <row r="56" spans="2:8" ht="15.75" x14ac:dyDescent="0.25">
      <c r="B56" s="33" t="s">
        <v>71</v>
      </c>
      <c r="C56" s="34" t="e">
        <f t="shared" ref="C56:C63" si="0">IF(D56=0,"",C42)</f>
        <v>#REF!</v>
      </c>
      <c r="D56" s="35" t="e">
        <f>IF($C$53&lt;(D42+1),IF($C$53&gt;0,E42,0),0)</f>
        <v>#REF!</v>
      </c>
      <c r="E56" s="36" t="e">
        <f t="shared" ref="E56:E63" si="1">IF(D56=0,0,F42)</f>
        <v>#REF!</v>
      </c>
      <c r="F56" s="36">
        <v>0</v>
      </c>
      <c r="G56" s="36" t="e">
        <f>+F56*E56</f>
        <v>#REF!</v>
      </c>
      <c r="H56" s="42" t="e">
        <f>+D56+G56</f>
        <v>#REF!</v>
      </c>
    </row>
    <row r="57" spans="2:8" ht="15.75" x14ac:dyDescent="0.25">
      <c r="B57" s="33" t="s">
        <v>72</v>
      </c>
      <c r="C57" s="34" t="e">
        <f t="shared" si="0"/>
        <v>#REF!</v>
      </c>
      <c r="D57" s="35" t="e">
        <f t="shared" ref="D57:D62" si="2">IF($C$53&lt;(D43+1),IF($C$53&gt;D42,E43,0),0)</f>
        <v>#REF!</v>
      </c>
      <c r="E57" s="36" t="e">
        <f t="shared" si="1"/>
        <v>#REF!</v>
      </c>
      <c r="F57" s="36" t="e">
        <f t="shared" ref="F57:F63" si="3">IF(D57=0,0,$E$53-(D42/1000))</f>
        <v>#REF!</v>
      </c>
      <c r="G57" s="36" t="e">
        <f t="shared" ref="G57:G63" si="4">+F57*E57</f>
        <v>#REF!</v>
      </c>
      <c r="H57" s="42" t="e">
        <f t="shared" ref="H57:H63" si="5">+D57+G57</f>
        <v>#REF!</v>
      </c>
    </row>
    <row r="58" spans="2:8" ht="15.75" x14ac:dyDescent="0.25">
      <c r="B58" s="33" t="s">
        <v>73</v>
      </c>
      <c r="C58" s="34" t="e">
        <f t="shared" si="0"/>
        <v>#REF!</v>
      </c>
      <c r="D58" s="35" t="e">
        <f t="shared" si="2"/>
        <v>#REF!</v>
      </c>
      <c r="E58" s="36" t="e">
        <f t="shared" si="1"/>
        <v>#REF!</v>
      </c>
      <c r="F58" s="36" t="e">
        <f t="shared" si="3"/>
        <v>#REF!</v>
      </c>
      <c r="G58" s="36" t="e">
        <f t="shared" si="4"/>
        <v>#REF!</v>
      </c>
      <c r="H58" s="42" t="e">
        <f t="shared" si="5"/>
        <v>#REF!</v>
      </c>
    </row>
    <row r="59" spans="2:8" ht="15.75" x14ac:dyDescent="0.25">
      <c r="B59" s="33" t="s">
        <v>7</v>
      </c>
      <c r="C59" s="34" t="e">
        <f t="shared" si="0"/>
        <v>#REF!</v>
      </c>
      <c r="D59" s="35" t="e">
        <f t="shared" si="2"/>
        <v>#REF!</v>
      </c>
      <c r="E59" s="36" t="e">
        <f t="shared" si="1"/>
        <v>#REF!</v>
      </c>
      <c r="F59" s="36" t="e">
        <f t="shared" si="3"/>
        <v>#REF!</v>
      </c>
      <c r="G59" s="36" t="e">
        <f t="shared" si="4"/>
        <v>#REF!</v>
      </c>
      <c r="H59" s="42" t="e">
        <f t="shared" si="5"/>
        <v>#REF!</v>
      </c>
    </row>
    <row r="60" spans="2:8" ht="15.75" x14ac:dyDescent="0.25">
      <c r="B60" s="33" t="s">
        <v>74</v>
      </c>
      <c r="C60" s="34" t="e">
        <f t="shared" si="0"/>
        <v>#REF!</v>
      </c>
      <c r="D60" s="35" t="e">
        <f t="shared" si="2"/>
        <v>#REF!</v>
      </c>
      <c r="E60" s="36" t="e">
        <f t="shared" si="1"/>
        <v>#REF!</v>
      </c>
      <c r="F60" s="36" t="e">
        <f t="shared" si="3"/>
        <v>#REF!</v>
      </c>
      <c r="G60" s="36" t="e">
        <f t="shared" si="4"/>
        <v>#REF!</v>
      </c>
      <c r="H60" s="42" t="e">
        <f t="shared" si="5"/>
        <v>#REF!</v>
      </c>
    </row>
    <row r="61" spans="2:8" ht="15.75" x14ac:dyDescent="0.25">
      <c r="B61" s="33" t="s">
        <v>75</v>
      </c>
      <c r="C61" s="34" t="e">
        <f t="shared" si="0"/>
        <v>#REF!</v>
      </c>
      <c r="D61" s="35" t="e">
        <f t="shared" si="2"/>
        <v>#REF!</v>
      </c>
      <c r="E61" s="36" t="e">
        <f t="shared" si="1"/>
        <v>#REF!</v>
      </c>
      <c r="F61" s="36" t="e">
        <f t="shared" si="3"/>
        <v>#REF!</v>
      </c>
      <c r="G61" s="36" t="e">
        <f t="shared" si="4"/>
        <v>#REF!</v>
      </c>
      <c r="H61" s="42" t="e">
        <f t="shared" si="5"/>
        <v>#REF!</v>
      </c>
    </row>
    <row r="62" spans="2:8" ht="15.75" x14ac:dyDescent="0.25">
      <c r="B62" s="33" t="s">
        <v>76</v>
      </c>
      <c r="C62" s="34" t="e">
        <f t="shared" si="0"/>
        <v>#REF!</v>
      </c>
      <c r="D62" s="35" t="e">
        <f t="shared" si="2"/>
        <v>#REF!</v>
      </c>
      <c r="E62" s="36" t="e">
        <f t="shared" si="1"/>
        <v>#REF!</v>
      </c>
      <c r="F62" s="36" t="e">
        <f t="shared" si="3"/>
        <v>#REF!</v>
      </c>
      <c r="G62" s="36" t="e">
        <f t="shared" si="4"/>
        <v>#REF!</v>
      </c>
      <c r="H62" s="42" t="e">
        <f t="shared" si="5"/>
        <v>#REF!</v>
      </c>
    </row>
    <row r="63" spans="2:8" ht="16.5" thickBot="1" x14ac:dyDescent="0.3">
      <c r="B63" s="37" t="s">
        <v>77</v>
      </c>
      <c r="C63" s="38" t="e">
        <f t="shared" si="0"/>
        <v>#REF!</v>
      </c>
      <c r="D63" s="39" t="e">
        <f>IF($C$53&gt;D48,E49,0)</f>
        <v>#REF!</v>
      </c>
      <c r="E63" s="40" t="e">
        <f t="shared" si="1"/>
        <v>#REF!</v>
      </c>
      <c r="F63" s="40" t="e">
        <f t="shared" si="3"/>
        <v>#REF!</v>
      </c>
      <c r="G63" s="40" t="e">
        <f t="shared" si="4"/>
        <v>#REF!</v>
      </c>
      <c r="H63" s="43" t="e">
        <f t="shared" si="5"/>
        <v>#REF!</v>
      </c>
    </row>
    <row r="64" spans="2:8" ht="15.75" thickBot="1" x14ac:dyDescent="0.3"/>
    <row r="65" spans="2:3" ht="15.75" thickBot="1" x14ac:dyDescent="0.3">
      <c r="B65" s="28" t="s">
        <v>41</v>
      </c>
      <c r="C65" s="41" t="e">
        <f>SUM(H56:H63)</f>
        <v>#REF!</v>
      </c>
    </row>
    <row r="66" spans="2:3" ht="15.75" thickBot="1" x14ac:dyDescent="0.3">
      <c r="B66" s="48" t="s">
        <v>100</v>
      </c>
      <c r="C66" s="41" t="e">
        <f>ROUND((C65*0.25),2)</f>
        <v>#REF!</v>
      </c>
    </row>
  </sheetData>
  <mergeCells count="9">
    <mergeCell ref="B38:E38"/>
    <mergeCell ref="F37:G37"/>
    <mergeCell ref="F38:G38"/>
    <mergeCell ref="C32:K32"/>
    <mergeCell ref="B1:B2"/>
    <mergeCell ref="C2:F2"/>
    <mergeCell ref="G2:H2"/>
    <mergeCell ref="J2:K2"/>
    <mergeCell ref="B37:E37"/>
  </mergeCells>
  <dataValidations disablePrompts="1" count="2">
    <dataValidation type="list" allowBlank="1" showInputMessage="1" showErrorMessage="1" sqref="C34">
      <formula1>$C$1:$K$1</formula1>
    </dataValidation>
    <dataValidation type="list" allowBlank="1" showInputMessage="1" showErrorMessage="1" sqref="C35">
      <formula1>$A$6:$A$30</formula1>
    </dataValidation>
  </dataValidations>
  <pageMargins left="0.25" right="0.25" top="0.75" bottom="0.75" header="0.3" footer="0.3"/>
  <pageSetup scale="63" fitToHeight="0" orientation="portrait" r:id="rId1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topLeftCell="B1" zoomScaleNormal="100" workbookViewId="0">
      <pane xSplit="1" ySplit="3" topLeftCell="C25" activePane="bottomRight" state="frozen"/>
      <selection activeCell="C36" sqref="C36"/>
      <selection pane="topRight" activeCell="C36" sqref="C36"/>
      <selection pane="bottomLeft" activeCell="C36" sqref="C36"/>
      <selection pane="bottomRight" activeCell="C36" sqref="C36"/>
    </sheetView>
  </sheetViews>
  <sheetFormatPr defaultRowHeight="15" x14ac:dyDescent="0.25"/>
  <cols>
    <col min="1" max="1" width="0" style="20" hidden="1" customWidth="1"/>
    <col min="2" max="2" width="43.85546875" style="20" customWidth="1"/>
    <col min="3" max="11" width="16.28515625" style="20" customWidth="1"/>
    <col min="12" max="257" width="9.140625" style="20"/>
    <col min="258" max="258" width="53.42578125" style="20" customWidth="1"/>
    <col min="259" max="513" width="9.140625" style="20"/>
    <col min="514" max="514" width="53.42578125" style="20" customWidth="1"/>
    <col min="515" max="769" width="9.140625" style="20"/>
    <col min="770" max="770" width="53.42578125" style="20" customWidth="1"/>
    <col min="771" max="1025" width="9.140625" style="20"/>
    <col min="1026" max="1026" width="53.42578125" style="20" customWidth="1"/>
    <col min="1027" max="1281" width="9.140625" style="20"/>
    <col min="1282" max="1282" width="53.42578125" style="20" customWidth="1"/>
    <col min="1283" max="1537" width="9.140625" style="20"/>
    <col min="1538" max="1538" width="53.42578125" style="20" customWidth="1"/>
    <col min="1539" max="1793" width="9.140625" style="20"/>
    <col min="1794" max="1794" width="53.42578125" style="20" customWidth="1"/>
    <col min="1795" max="2049" width="9.140625" style="20"/>
    <col min="2050" max="2050" width="53.42578125" style="20" customWidth="1"/>
    <col min="2051" max="2305" width="9.140625" style="20"/>
    <col min="2306" max="2306" width="53.42578125" style="20" customWidth="1"/>
    <col min="2307" max="2561" width="9.140625" style="20"/>
    <col min="2562" max="2562" width="53.42578125" style="20" customWidth="1"/>
    <col min="2563" max="2817" width="9.140625" style="20"/>
    <col min="2818" max="2818" width="53.42578125" style="20" customWidth="1"/>
    <col min="2819" max="3073" width="9.140625" style="20"/>
    <col min="3074" max="3074" width="53.42578125" style="20" customWidth="1"/>
    <col min="3075" max="3329" width="9.140625" style="20"/>
    <col min="3330" max="3330" width="53.42578125" style="20" customWidth="1"/>
    <col min="3331" max="3585" width="9.140625" style="20"/>
    <col min="3586" max="3586" width="53.42578125" style="20" customWidth="1"/>
    <col min="3587" max="3841" width="9.140625" style="20"/>
    <col min="3842" max="3842" width="53.42578125" style="20" customWidth="1"/>
    <col min="3843" max="4097" width="9.140625" style="20"/>
    <col min="4098" max="4098" width="53.42578125" style="20" customWidth="1"/>
    <col min="4099" max="4353" width="9.140625" style="20"/>
    <col min="4354" max="4354" width="53.42578125" style="20" customWidth="1"/>
    <col min="4355" max="4609" width="9.140625" style="20"/>
    <col min="4610" max="4610" width="53.42578125" style="20" customWidth="1"/>
    <col min="4611" max="4865" width="9.140625" style="20"/>
    <col min="4866" max="4866" width="53.42578125" style="20" customWidth="1"/>
    <col min="4867" max="5121" width="9.140625" style="20"/>
    <col min="5122" max="5122" width="53.42578125" style="20" customWidth="1"/>
    <col min="5123" max="5377" width="9.140625" style="20"/>
    <col min="5378" max="5378" width="53.42578125" style="20" customWidth="1"/>
    <col min="5379" max="5633" width="9.140625" style="20"/>
    <col min="5634" max="5634" width="53.42578125" style="20" customWidth="1"/>
    <col min="5635" max="5889" width="9.140625" style="20"/>
    <col min="5890" max="5890" width="53.42578125" style="20" customWidth="1"/>
    <col min="5891" max="6145" width="9.140625" style="20"/>
    <col min="6146" max="6146" width="53.42578125" style="20" customWidth="1"/>
    <col min="6147" max="6401" width="9.140625" style="20"/>
    <col min="6402" max="6402" width="53.42578125" style="20" customWidth="1"/>
    <col min="6403" max="6657" width="9.140625" style="20"/>
    <col min="6658" max="6658" width="53.42578125" style="20" customWidth="1"/>
    <col min="6659" max="6913" width="9.140625" style="20"/>
    <col min="6914" max="6914" width="53.42578125" style="20" customWidth="1"/>
    <col min="6915" max="7169" width="9.140625" style="20"/>
    <col min="7170" max="7170" width="53.42578125" style="20" customWidth="1"/>
    <col min="7171" max="7425" width="9.140625" style="20"/>
    <col min="7426" max="7426" width="53.42578125" style="20" customWidth="1"/>
    <col min="7427" max="7681" width="9.140625" style="20"/>
    <col min="7682" max="7682" width="53.42578125" style="20" customWidth="1"/>
    <col min="7683" max="7937" width="9.140625" style="20"/>
    <col min="7938" max="7938" width="53.42578125" style="20" customWidth="1"/>
    <col min="7939" max="8193" width="9.140625" style="20"/>
    <col min="8194" max="8194" width="53.42578125" style="20" customWidth="1"/>
    <col min="8195" max="8449" width="9.140625" style="20"/>
    <col min="8450" max="8450" width="53.42578125" style="20" customWidth="1"/>
    <col min="8451" max="8705" width="9.140625" style="20"/>
    <col min="8706" max="8706" width="53.42578125" style="20" customWidth="1"/>
    <col min="8707" max="8961" width="9.140625" style="20"/>
    <col min="8962" max="8962" width="53.42578125" style="20" customWidth="1"/>
    <col min="8963" max="9217" width="9.140625" style="20"/>
    <col min="9218" max="9218" width="53.42578125" style="20" customWidth="1"/>
    <col min="9219" max="9473" width="9.140625" style="20"/>
    <col min="9474" max="9474" width="53.42578125" style="20" customWidth="1"/>
    <col min="9475" max="9729" width="9.140625" style="20"/>
    <col min="9730" max="9730" width="53.42578125" style="20" customWidth="1"/>
    <col min="9731" max="9985" width="9.140625" style="20"/>
    <col min="9986" max="9986" width="53.42578125" style="20" customWidth="1"/>
    <col min="9987" max="10241" width="9.140625" style="20"/>
    <col min="10242" max="10242" width="53.42578125" style="20" customWidth="1"/>
    <col min="10243" max="10497" width="9.140625" style="20"/>
    <col min="10498" max="10498" width="53.42578125" style="20" customWidth="1"/>
    <col min="10499" max="10753" width="9.140625" style="20"/>
    <col min="10754" max="10754" width="53.42578125" style="20" customWidth="1"/>
    <col min="10755" max="11009" width="9.140625" style="20"/>
    <col min="11010" max="11010" width="53.42578125" style="20" customWidth="1"/>
    <col min="11011" max="11265" width="9.140625" style="20"/>
    <col min="11266" max="11266" width="53.42578125" style="20" customWidth="1"/>
    <col min="11267" max="11521" width="9.140625" style="20"/>
    <col min="11522" max="11522" width="53.42578125" style="20" customWidth="1"/>
    <col min="11523" max="11777" width="9.140625" style="20"/>
    <col min="11778" max="11778" width="53.42578125" style="20" customWidth="1"/>
    <col min="11779" max="12033" width="9.140625" style="20"/>
    <col min="12034" max="12034" width="53.42578125" style="20" customWidth="1"/>
    <col min="12035" max="12289" width="9.140625" style="20"/>
    <col min="12290" max="12290" width="53.42578125" style="20" customWidth="1"/>
    <col min="12291" max="12545" width="9.140625" style="20"/>
    <col min="12546" max="12546" width="53.42578125" style="20" customWidth="1"/>
    <col min="12547" max="12801" width="9.140625" style="20"/>
    <col min="12802" max="12802" width="53.42578125" style="20" customWidth="1"/>
    <col min="12803" max="13057" width="9.140625" style="20"/>
    <col min="13058" max="13058" width="53.42578125" style="20" customWidth="1"/>
    <col min="13059" max="13313" width="9.140625" style="20"/>
    <col min="13314" max="13314" width="53.42578125" style="20" customWidth="1"/>
    <col min="13315" max="13569" width="9.140625" style="20"/>
    <col min="13570" max="13570" width="53.42578125" style="20" customWidth="1"/>
    <col min="13571" max="13825" width="9.140625" style="20"/>
    <col min="13826" max="13826" width="53.42578125" style="20" customWidth="1"/>
    <col min="13827" max="14081" width="9.140625" style="20"/>
    <col min="14082" max="14082" width="53.42578125" style="20" customWidth="1"/>
    <col min="14083" max="14337" width="9.140625" style="20"/>
    <col min="14338" max="14338" width="53.42578125" style="20" customWidth="1"/>
    <col min="14339" max="14593" width="9.140625" style="20"/>
    <col min="14594" max="14594" width="53.42578125" style="20" customWidth="1"/>
    <col min="14595" max="14849" width="9.140625" style="20"/>
    <col min="14850" max="14850" width="53.42578125" style="20" customWidth="1"/>
    <col min="14851" max="15105" width="9.140625" style="20"/>
    <col min="15106" max="15106" width="53.42578125" style="20" customWidth="1"/>
    <col min="15107" max="15361" width="9.140625" style="20"/>
    <col min="15362" max="15362" width="53.42578125" style="20" customWidth="1"/>
    <col min="15363" max="15617" width="9.140625" style="20"/>
    <col min="15618" max="15618" width="53.42578125" style="20" customWidth="1"/>
    <col min="15619" max="15873" width="9.140625" style="20"/>
    <col min="15874" max="15874" width="53.42578125" style="20" customWidth="1"/>
    <col min="15875" max="16129" width="9.140625" style="20"/>
    <col min="16130" max="16130" width="53.42578125" style="20" customWidth="1"/>
    <col min="16131" max="16384" width="9.140625" style="20"/>
  </cols>
  <sheetData>
    <row r="1" spans="1:11" ht="30.75" customHeight="1" x14ac:dyDescent="0.3">
      <c r="B1" s="108" t="s">
        <v>101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 spans="1:11" ht="9" customHeight="1" x14ac:dyDescent="0.3">
      <c r="B2" s="108"/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</row>
    <row r="3" spans="1:11" s="50" customFormat="1" ht="33" customHeight="1" thickBot="1" x14ac:dyDescent="0.3">
      <c r="B3" s="108"/>
      <c r="C3" s="107" t="s">
        <v>102</v>
      </c>
      <c r="D3" s="107"/>
      <c r="E3" s="107"/>
      <c r="F3" s="107"/>
      <c r="G3" s="104" t="s">
        <v>103</v>
      </c>
      <c r="H3" s="102"/>
      <c r="I3" s="57" t="s">
        <v>105</v>
      </c>
      <c r="J3" s="104" t="s">
        <v>104</v>
      </c>
      <c r="K3" s="105"/>
    </row>
    <row r="4" spans="1:11" ht="37.5" customHeight="1" x14ac:dyDescent="0.3">
      <c r="A4" s="20" t="s">
        <v>45</v>
      </c>
      <c r="B4" s="52" t="s">
        <v>10</v>
      </c>
      <c r="C4" s="60">
        <f>ROUND(('100% Value'!C3*0.7),2)</f>
        <v>158.84</v>
      </c>
      <c r="D4" s="60">
        <f>ROUND(('100% Value'!D3*0.7),2)</f>
        <v>153.37</v>
      </c>
      <c r="E4" s="60">
        <f>ROUND(('100% Value'!E3*0.7),2)</f>
        <v>149.66</v>
      </c>
      <c r="F4" s="60">
        <f>ROUND(('100% Value'!F3*0.7),2)</f>
        <v>143.53</v>
      </c>
      <c r="G4" s="5">
        <f>ROUND(('100% Value'!G3*0.7),2)</f>
        <v>135.07</v>
      </c>
      <c r="H4" s="5">
        <f>ROUND(('100% Value'!H3*0.7),2)</f>
        <v>131.15</v>
      </c>
      <c r="I4" s="5">
        <f>ROUND(('100% Value'!I3*0.7),2)</f>
        <v>138.99</v>
      </c>
      <c r="J4" s="5">
        <f>ROUND(('100% Value'!J3*0.7),2)</f>
        <v>123.33</v>
      </c>
      <c r="K4" s="5">
        <f>ROUND(('100% Value'!K3*0.7),2)</f>
        <v>118.81</v>
      </c>
    </row>
    <row r="5" spans="1:11" ht="37.5" customHeight="1" x14ac:dyDescent="0.3">
      <c r="A5" s="20" t="s">
        <v>45</v>
      </c>
      <c r="B5" s="52" t="s">
        <v>11</v>
      </c>
      <c r="C5" s="5">
        <f>ROUND(('100% Value'!C4*0.7),2)</f>
        <v>145.58000000000001</v>
      </c>
      <c r="D5" s="5">
        <f>ROUND(('100% Value'!D4*0.7),2)</f>
        <v>140.11000000000001</v>
      </c>
      <c r="E5" s="5">
        <f>ROUND(('100% Value'!E4*0.7),2)</f>
        <v>136.4</v>
      </c>
      <c r="F5" s="5">
        <f>ROUND(('100% Value'!F4*0.7),2)</f>
        <v>130.26</v>
      </c>
      <c r="G5" s="5">
        <f>ROUND(('100% Value'!G4*0.7),2)</f>
        <v>121.9</v>
      </c>
      <c r="H5" s="5">
        <f>ROUND(('100% Value'!H4*0.7),2)</f>
        <v>117.99</v>
      </c>
      <c r="I5" s="5">
        <f>ROUND(('100% Value'!I4*0.7),2)</f>
        <v>125.73</v>
      </c>
      <c r="J5" s="5">
        <f>ROUND(('100% Value'!J4*0.7),2)</f>
        <v>110.16</v>
      </c>
      <c r="K5" s="5">
        <f>ROUND(('100% Value'!K4*0.7),2)</f>
        <v>105.65</v>
      </c>
    </row>
    <row r="6" spans="1:11" ht="37.5" customHeight="1" x14ac:dyDescent="0.3">
      <c r="A6" s="20" t="s">
        <v>46</v>
      </c>
      <c r="B6" s="52" t="s">
        <v>12</v>
      </c>
      <c r="C6" s="5">
        <f>ROUND(('100% Value'!C5*0.7),2)</f>
        <v>124.24</v>
      </c>
      <c r="D6" s="5">
        <f>ROUND(('100% Value'!D5*0.7),2)</f>
        <v>120.64</v>
      </c>
      <c r="E6" s="5">
        <f>ROUND(('100% Value'!E5*0.7),2)</f>
        <v>117.59</v>
      </c>
      <c r="F6" s="5">
        <f>ROUND(('100% Value'!F5*0.7),2)</f>
        <v>112.83</v>
      </c>
      <c r="G6" s="5">
        <f>ROUND(('100% Value'!G5*0.7),2)</f>
        <v>106.36</v>
      </c>
      <c r="H6" s="5">
        <f>ROUND(('100% Value'!H5*0.7),2)</f>
        <v>103.43</v>
      </c>
      <c r="I6" s="5">
        <f>ROUND(('100% Value'!I5*0.7),2)</f>
        <v>108.86</v>
      </c>
      <c r="J6" s="5">
        <f>ROUND(('100% Value'!J5*0.7),2)</f>
        <v>96.31</v>
      </c>
      <c r="K6" s="5">
        <f>ROUND(('100% Value'!K5*0.7),2)</f>
        <v>93.05</v>
      </c>
    </row>
    <row r="7" spans="1:11" ht="37.5" customHeight="1" x14ac:dyDescent="0.3">
      <c r="A7" s="20" t="s">
        <v>46</v>
      </c>
      <c r="B7" s="52" t="s">
        <v>13</v>
      </c>
      <c r="C7" s="5">
        <f>ROUND(('100% Value'!C6*0.7),2)</f>
        <v>123.54</v>
      </c>
      <c r="D7" s="5">
        <f>ROUND(('100% Value'!D6*0.7),2)</f>
        <v>119.94</v>
      </c>
      <c r="E7" s="5">
        <f>ROUND(('100% Value'!E6*0.7),2)</f>
        <v>116.19</v>
      </c>
      <c r="F7" s="5">
        <f>ROUND(('100% Value'!F6*0.7),2)</f>
        <v>112.13</v>
      </c>
      <c r="G7" s="5">
        <f>ROUND(('100% Value'!G6*0.7),2)</f>
        <v>104.96</v>
      </c>
      <c r="H7" s="5">
        <f>ROUND(('100% Value'!H6*0.7),2)</f>
        <v>102.73</v>
      </c>
      <c r="I7" s="5">
        <f>ROUND(('100% Value'!I6*0.7),2)</f>
        <v>108.16</v>
      </c>
      <c r="J7" s="5">
        <f>ROUND(('100% Value'!J6*0.7),2)</f>
        <v>94.91</v>
      </c>
      <c r="K7" s="5">
        <f>ROUND(('100% Value'!K6*0.7),2)</f>
        <v>92.35</v>
      </c>
    </row>
    <row r="8" spans="1:11" ht="37.5" customHeight="1" x14ac:dyDescent="0.3">
      <c r="A8" s="20" t="s">
        <v>47</v>
      </c>
      <c r="B8" s="52" t="s">
        <v>14</v>
      </c>
      <c r="C8" s="5">
        <f>ROUND(('100% Value'!C7*0.7),2)</f>
        <v>146.96</v>
      </c>
      <c r="D8" s="5">
        <f>ROUND(('100% Value'!D7*0.7),2)</f>
        <v>141.49</v>
      </c>
      <c r="E8" s="5">
        <f>ROUND(('100% Value'!E7*0.7),2)</f>
        <v>137.78</v>
      </c>
      <c r="F8" s="5">
        <f>ROUND(('100% Value'!F7*0.7),2)</f>
        <v>131.65</v>
      </c>
      <c r="G8" s="5">
        <f>ROUND(('100% Value'!G7*0.7),2)</f>
        <v>123.42</v>
      </c>
      <c r="H8" s="5">
        <f>ROUND(('100% Value'!H7*0.7),2)</f>
        <v>119.5</v>
      </c>
      <c r="I8" s="5">
        <f>ROUND(('100% Value'!I7*0.7),2)</f>
        <v>127.11</v>
      </c>
      <c r="J8" s="5">
        <f>ROUND(('100% Value'!J7*0.7),2)</f>
        <v>111.68</v>
      </c>
      <c r="K8" s="5">
        <f>ROUND(('100% Value'!K7*0.7),2)</f>
        <v>107.16</v>
      </c>
    </row>
    <row r="9" spans="1:11" ht="37.5" customHeight="1" x14ac:dyDescent="0.3">
      <c r="A9" s="20" t="s">
        <v>47</v>
      </c>
      <c r="B9" s="52" t="s">
        <v>15</v>
      </c>
      <c r="C9" s="5">
        <f>ROUND(('100% Value'!C8*0.7),2)</f>
        <v>122.59</v>
      </c>
      <c r="D9" s="5">
        <f>ROUND(('100% Value'!D8*0.7),2)</f>
        <v>117.12</v>
      </c>
      <c r="E9" s="5">
        <f>ROUND(('100% Value'!E8*0.7),2)</f>
        <v>112.71</v>
      </c>
      <c r="F9" s="5">
        <f>ROUND(('100% Value'!F8*0.7),2)</f>
        <v>107.27</v>
      </c>
      <c r="G9" s="5">
        <f>ROUND(('100% Value'!G8*0.7),2)</f>
        <v>98.35</v>
      </c>
      <c r="H9" s="5">
        <f>ROUND(('100% Value'!H8*0.7),2)</f>
        <v>95.13</v>
      </c>
      <c r="I9" s="5">
        <f>ROUND(('100% Value'!I8*0.7),2)</f>
        <v>102.74</v>
      </c>
      <c r="J9" s="5">
        <f>ROUND(('100% Value'!J8*0.7),2)</f>
        <v>86.61</v>
      </c>
      <c r="K9" s="5">
        <f>ROUND(('100% Value'!K8*0.7),2)</f>
        <v>82.79</v>
      </c>
    </row>
    <row r="10" spans="1:11" ht="37.5" customHeight="1" x14ac:dyDescent="0.3">
      <c r="A10" s="20" t="s">
        <v>48</v>
      </c>
      <c r="B10" s="52" t="s">
        <v>16</v>
      </c>
      <c r="C10" s="5">
        <f>ROUND(('100% Value'!C9*0.7),2)</f>
        <v>144.88</v>
      </c>
      <c r="D10" s="5">
        <f>ROUND(('100% Value'!D9*0.7),2)</f>
        <v>139.41</v>
      </c>
      <c r="E10" s="5">
        <f>ROUND(('100% Value'!E9*0.7),2)</f>
        <v>135</v>
      </c>
      <c r="F10" s="5">
        <f>ROUND(('100% Value'!F9*0.7),2)</f>
        <v>129.56</v>
      </c>
      <c r="G10" s="5">
        <f>ROUND(('100% Value'!G9*0.7),2)</f>
        <v>120.5</v>
      </c>
      <c r="H10" s="5">
        <f>ROUND(('100% Value'!H9*0.7),2)</f>
        <v>117.29</v>
      </c>
      <c r="I10" s="5">
        <f>ROUND(('100% Value'!I9*0.7),2)</f>
        <v>125.03</v>
      </c>
      <c r="J10" s="5">
        <f>ROUND(('100% Value'!J9*0.7),2)</f>
        <v>108.76</v>
      </c>
      <c r="K10" s="5">
        <f>ROUND(('100% Value'!K9*0.7),2)</f>
        <v>104.95</v>
      </c>
    </row>
    <row r="11" spans="1:11" ht="37.5" customHeight="1" x14ac:dyDescent="0.3">
      <c r="A11" s="20" t="s">
        <v>64</v>
      </c>
      <c r="B11" s="52" t="s">
        <v>17</v>
      </c>
      <c r="C11" s="5">
        <f>ROUND(('100% Value'!C10*0.7),2)</f>
        <v>126.78</v>
      </c>
      <c r="D11" s="5">
        <f>ROUND(('100% Value'!D10*0.7),2)</f>
        <v>122.1</v>
      </c>
      <c r="E11" s="5">
        <f>ROUND(('100% Value'!E10*0.7),2)</f>
        <v>118.07</v>
      </c>
      <c r="F11" s="5">
        <f>ROUND(('100% Value'!F10*0.7),2)</f>
        <v>112.19</v>
      </c>
      <c r="G11" s="5">
        <f>ROUND(('100% Value'!G10*0.7),2)</f>
        <v>102.33</v>
      </c>
      <c r="H11" s="5">
        <f>ROUND(('100% Value'!H10*0.7),2)</f>
        <v>98.49</v>
      </c>
      <c r="I11" s="5">
        <f>ROUND(('100% Value'!I10*0.7),2)</f>
        <v>107.78</v>
      </c>
      <c r="J11" s="5">
        <f>ROUND(('100% Value'!J10*0.7),2)</f>
        <v>89.84</v>
      </c>
      <c r="K11" s="5">
        <f>ROUND(('100% Value'!K10*0.7),2)</f>
        <v>85.9</v>
      </c>
    </row>
    <row r="12" spans="1:11" ht="37.5" customHeight="1" x14ac:dyDescent="0.3">
      <c r="A12" s="20" t="s">
        <v>65</v>
      </c>
      <c r="B12" s="52" t="s">
        <v>18</v>
      </c>
      <c r="C12" s="5">
        <f>ROUND(('100% Value'!C11*0.7),2)</f>
        <v>134.61000000000001</v>
      </c>
      <c r="D12" s="5">
        <f>ROUND(('100% Value'!D11*0.7),2)</f>
        <v>129.83000000000001</v>
      </c>
      <c r="E12" s="5">
        <f>ROUND(('100% Value'!E11*0.7),2)</f>
        <v>126.1</v>
      </c>
      <c r="F12" s="5">
        <f>ROUND(('100% Value'!F11*0.7),2)</f>
        <v>120.48</v>
      </c>
      <c r="G12" s="5">
        <f>ROUND(('100% Value'!G11*0.7),2)</f>
        <v>112.5</v>
      </c>
      <c r="H12" s="5">
        <f>ROUND(('100% Value'!H11*0.7),2)</f>
        <v>106.79</v>
      </c>
      <c r="I12" s="5">
        <f>ROUND(('100% Value'!I11*0.7),2)</f>
        <v>116.33</v>
      </c>
      <c r="J12" s="5">
        <f>ROUND(('100% Value'!J11*0.7),2)</f>
        <v>98.32</v>
      </c>
      <c r="K12" s="5">
        <f>ROUND(('100% Value'!K11*0.7),2)</f>
        <v>95.33</v>
      </c>
    </row>
    <row r="13" spans="1:11" ht="37.5" customHeight="1" x14ac:dyDescent="0.3">
      <c r="A13" s="20" t="s">
        <v>49</v>
      </c>
      <c r="B13" s="52" t="s">
        <v>19</v>
      </c>
      <c r="C13" s="5">
        <f>ROUND(('100% Value'!C12*0.7),2)</f>
        <v>75.97</v>
      </c>
      <c r="D13" s="5">
        <f>ROUND(('100% Value'!D12*0.7),2)</f>
        <v>72.48</v>
      </c>
      <c r="E13" s="5">
        <f>ROUND(('100% Value'!E12*0.7),2)</f>
        <v>68.290000000000006</v>
      </c>
      <c r="F13" s="5">
        <f>ROUND(('100% Value'!F12*0.7),2)</f>
        <v>65.67</v>
      </c>
      <c r="G13" s="5">
        <f>ROUND(('100% Value'!G12*0.7),2)</f>
        <v>58.92</v>
      </c>
      <c r="H13" s="5">
        <f>ROUND(('100% Value'!H12*0.7),2)</f>
        <v>56.25</v>
      </c>
      <c r="I13" s="5">
        <f>ROUND(('100% Value'!I12*0.7),2)</f>
        <v>62.9</v>
      </c>
      <c r="J13" s="5">
        <f>ROUND(('100% Value'!J12*0.7),2)</f>
        <v>49.4</v>
      </c>
      <c r="K13" s="5">
        <f>ROUND(('100% Value'!K12*0.7),2)</f>
        <v>46.25</v>
      </c>
    </row>
    <row r="14" spans="1:11" ht="37.5" customHeight="1" x14ac:dyDescent="0.3">
      <c r="A14" s="20" t="s">
        <v>50</v>
      </c>
      <c r="B14" s="52" t="s">
        <v>20</v>
      </c>
      <c r="C14" s="5">
        <f>ROUND(('100% Value'!C13*0.7),2)</f>
        <v>75.27</v>
      </c>
      <c r="D14" s="5">
        <f>ROUND(('100% Value'!D13*0.7),2)</f>
        <v>71.78</v>
      </c>
      <c r="E14" s="5">
        <f>ROUND(('100% Value'!E13*0.7),2)</f>
        <v>68.290000000000006</v>
      </c>
      <c r="F14" s="5">
        <f>ROUND(('100% Value'!F13*0.7),2)</f>
        <v>64.97</v>
      </c>
      <c r="G14" s="5">
        <f>ROUND(('100% Value'!G13*0.7),2)</f>
        <v>58.92</v>
      </c>
      <c r="H14" s="5">
        <f>ROUND(('100% Value'!H13*0.7),2)</f>
        <v>55.55</v>
      </c>
      <c r="I14" s="5">
        <f>ROUND(('100% Value'!I13*0.7),2)</f>
        <v>62.2</v>
      </c>
      <c r="J14" s="5">
        <f>ROUND(('100% Value'!J13*0.7),2)</f>
        <v>49.4</v>
      </c>
      <c r="K14" s="5">
        <f>ROUND(('100% Value'!K13*0.7),2)</f>
        <v>45.55</v>
      </c>
    </row>
    <row r="15" spans="1:11" ht="37.5" customHeight="1" x14ac:dyDescent="0.3">
      <c r="A15" s="20" t="s">
        <v>51</v>
      </c>
      <c r="B15" s="52" t="s">
        <v>21</v>
      </c>
      <c r="C15" s="5">
        <f>ROUND(('100% Value'!C14*0.7),2)</f>
        <v>71.12</v>
      </c>
      <c r="D15" s="5">
        <f>ROUND(('100% Value'!D14*0.7),2)</f>
        <v>67.62</v>
      </c>
      <c r="E15" s="5">
        <f>ROUND(('100% Value'!E14*0.7),2)</f>
        <v>64.14</v>
      </c>
      <c r="F15" s="5">
        <f>ROUND(('100% Value'!F14*0.7),2)</f>
        <v>60.81</v>
      </c>
      <c r="G15" s="5">
        <f>ROUND(('100% Value'!G14*0.7),2)</f>
        <v>54.91</v>
      </c>
      <c r="H15" s="5">
        <f>ROUND(('100% Value'!H14*0.7),2)</f>
        <v>51.54</v>
      </c>
      <c r="I15" s="5">
        <f>ROUND(('100% Value'!I14*0.7),2)</f>
        <v>58.05</v>
      </c>
      <c r="J15" s="5">
        <f>ROUND(('100% Value'!J14*0.7),2)</f>
        <v>45.39</v>
      </c>
      <c r="K15" s="5">
        <f>ROUND(('100% Value'!K14*0.7),2)</f>
        <v>0</v>
      </c>
    </row>
    <row r="16" spans="1:11" ht="37.5" customHeight="1" x14ac:dyDescent="0.3">
      <c r="A16" s="20" t="s">
        <v>52</v>
      </c>
      <c r="B16" s="52" t="s">
        <v>22</v>
      </c>
      <c r="C16" s="5">
        <f>ROUND(('100% Value'!C15*0.7),2)</f>
        <v>71.12</v>
      </c>
      <c r="D16" s="5">
        <f>ROUND(('100% Value'!D15*0.7),2)</f>
        <v>67.62</v>
      </c>
      <c r="E16" s="5">
        <f>ROUND(('100% Value'!E15*0.7),2)</f>
        <v>64.14</v>
      </c>
      <c r="F16" s="5">
        <f>ROUND(('100% Value'!F15*0.7),2)</f>
        <v>60.81</v>
      </c>
      <c r="G16" s="5">
        <f>ROUND(('100% Value'!G15*0.7),2)</f>
        <v>54.91</v>
      </c>
      <c r="H16" s="5">
        <f>ROUND(('100% Value'!H15*0.7),2)</f>
        <v>51.54</v>
      </c>
      <c r="I16" s="5">
        <f>ROUND(('100% Value'!I15*0.7),2)</f>
        <v>58.05</v>
      </c>
      <c r="J16" s="5">
        <f>ROUND(('100% Value'!J15*0.7),2)</f>
        <v>45.39</v>
      </c>
      <c r="K16" s="5">
        <f>ROUND(('100% Value'!K15*0.7),2)</f>
        <v>41.54</v>
      </c>
    </row>
    <row r="17" spans="1:11" ht="37.5" customHeight="1" x14ac:dyDescent="0.3">
      <c r="A17" s="20" t="s">
        <v>53</v>
      </c>
      <c r="B17" s="52" t="s">
        <v>23</v>
      </c>
      <c r="C17" s="5">
        <f>ROUND(('100% Value'!C16*0.7),2)</f>
        <v>126.78</v>
      </c>
      <c r="D17" s="5">
        <f>ROUND(('100% Value'!D16*0.7),2)</f>
        <v>122.1</v>
      </c>
      <c r="E17" s="5">
        <f>ROUND(('100% Value'!E16*0.7),2)</f>
        <v>118.07</v>
      </c>
      <c r="F17" s="5">
        <f>ROUND(('100% Value'!F16*0.7),2)</f>
        <v>112.19</v>
      </c>
      <c r="G17" s="5">
        <f>ROUND(('100% Value'!G16*0.7),2)</f>
        <v>102.33</v>
      </c>
      <c r="H17" s="5">
        <f>ROUND(('100% Value'!H16*0.7),2)</f>
        <v>98.49</v>
      </c>
      <c r="I17" s="5">
        <f>ROUND(('100% Value'!I16*0.7),2)</f>
        <v>107.78</v>
      </c>
      <c r="J17" s="5">
        <f>ROUND(('100% Value'!J16*0.7),2)</f>
        <v>89.84</v>
      </c>
      <c r="K17" s="5">
        <f>ROUND(('100% Value'!K16*0.7),2)</f>
        <v>85.9</v>
      </c>
    </row>
    <row r="18" spans="1:11" ht="37.5" customHeight="1" x14ac:dyDescent="0.3">
      <c r="A18" s="20" t="s">
        <v>54</v>
      </c>
      <c r="B18" s="52" t="s">
        <v>24</v>
      </c>
      <c r="C18" s="5">
        <f>ROUND(('100% Value'!C17*0.7),2)</f>
        <v>126.51</v>
      </c>
      <c r="D18" s="5">
        <f>ROUND(('100% Value'!D17*0.7),2)</f>
        <v>121.9</v>
      </c>
      <c r="E18" s="5">
        <f>ROUND(('100% Value'!E17*0.7),2)</f>
        <v>118.5</v>
      </c>
      <c r="F18" s="5">
        <f>ROUND(('100% Value'!F17*0.7),2)</f>
        <v>112.79</v>
      </c>
      <c r="G18" s="5">
        <f>ROUND(('100% Value'!G17*0.7),2)</f>
        <v>104.35</v>
      </c>
      <c r="H18" s="5">
        <f>ROUND(('100% Value'!H17*0.7),2)</f>
        <v>101.52</v>
      </c>
      <c r="I18" s="5">
        <f>ROUND(('100% Value'!I17*0.7),2)</f>
        <v>112.79</v>
      </c>
      <c r="J18" s="5">
        <f>ROUND(('100% Value'!J17*0.7),2)</f>
        <v>93.58</v>
      </c>
      <c r="K18" s="5">
        <f>ROUND(('100% Value'!K17*0.7),2)</f>
        <v>90.6</v>
      </c>
    </row>
    <row r="19" spans="1:11" ht="37.5" customHeight="1" x14ac:dyDescent="0.3">
      <c r="A19" s="20" t="s">
        <v>55</v>
      </c>
      <c r="B19" s="52" t="s">
        <v>25</v>
      </c>
      <c r="C19" s="5">
        <f>ROUND(('100% Value'!C18*0.7),2)</f>
        <v>213.36</v>
      </c>
      <c r="D19" s="5">
        <f>ROUND(('100% Value'!D18*0.7),2)</f>
        <v>208.68</v>
      </c>
      <c r="E19" s="5">
        <f>ROUND(('100% Value'!E18*0.7),2)</f>
        <v>204.65</v>
      </c>
      <c r="F19" s="5">
        <f>ROUND(('100% Value'!F18*0.7),2)</f>
        <v>198.76</v>
      </c>
      <c r="G19" s="5">
        <f>ROUND(('100% Value'!G18*0.7),2)</f>
        <v>188.25</v>
      </c>
      <c r="H19" s="5">
        <f>ROUND(('100% Value'!H18*0.7),2)</f>
        <v>0</v>
      </c>
      <c r="I19" s="5">
        <f>ROUND(('100% Value'!I18*0.7),2)</f>
        <v>194.36</v>
      </c>
      <c r="J19" s="5">
        <f>ROUND(('100% Value'!J18*0.7),2)</f>
        <v>175.76</v>
      </c>
      <c r="K19" s="5">
        <f>ROUND(('100% Value'!K18*0.7),2)</f>
        <v>0</v>
      </c>
    </row>
    <row r="20" spans="1:11" ht="37.5" customHeight="1" x14ac:dyDescent="0.3">
      <c r="A20" s="20" t="s">
        <v>55</v>
      </c>
      <c r="B20" s="52" t="s">
        <v>26</v>
      </c>
      <c r="C20" s="5">
        <f>ROUND(('100% Value'!C19*0.7),2)</f>
        <v>147.84</v>
      </c>
      <c r="D20" s="5">
        <f>ROUND(('100% Value'!D19*0.7),2)</f>
        <v>143.15</v>
      </c>
      <c r="E20" s="5">
        <f>ROUND(('100% Value'!E19*0.7),2)</f>
        <v>139.13</v>
      </c>
      <c r="F20" s="5">
        <f>ROUND(('100% Value'!F19*0.7),2)</f>
        <v>133.24</v>
      </c>
      <c r="G20" s="5">
        <f>ROUND(('100% Value'!G19*0.7),2)</f>
        <v>124.08</v>
      </c>
      <c r="H20" s="5">
        <f>ROUND(('100% Value'!H19*0.7),2)</f>
        <v>0</v>
      </c>
      <c r="I20" s="5">
        <f>ROUND(('100% Value'!I19*0.7),2)</f>
        <v>128.83000000000001</v>
      </c>
      <c r="J20" s="5">
        <f>ROUND(('100% Value'!J19*0.7),2)</f>
        <v>111.59</v>
      </c>
      <c r="K20" s="5">
        <f>ROUND(('100% Value'!K19*0.7),2)</f>
        <v>0</v>
      </c>
    </row>
    <row r="21" spans="1:11" ht="37.5" customHeight="1" x14ac:dyDescent="0.3">
      <c r="A21" s="20" t="s">
        <v>56</v>
      </c>
      <c r="B21" s="52" t="s">
        <v>27</v>
      </c>
      <c r="C21" s="5">
        <f>ROUND(('100% Value'!C20*0.7),2)</f>
        <v>144.25</v>
      </c>
      <c r="D21" s="5">
        <f>ROUND(('100% Value'!D20*0.7),2)</f>
        <v>139.57</v>
      </c>
      <c r="E21" s="5">
        <f>ROUND(('100% Value'!E20*0.7),2)</f>
        <v>135.54</v>
      </c>
      <c r="F21" s="5">
        <f>ROUND(('100% Value'!F20*0.7),2)</f>
        <v>129.66</v>
      </c>
      <c r="G21" s="5">
        <f>ROUND(('100% Value'!G20*0.7),2)</f>
        <v>120.84</v>
      </c>
      <c r="H21" s="5">
        <f>ROUND(('100% Value'!H20*0.7),2)</f>
        <v>116.3</v>
      </c>
      <c r="I21" s="5">
        <f>ROUND(('100% Value'!I20*0.7),2)</f>
        <v>125.25</v>
      </c>
      <c r="J21" s="5">
        <f>ROUND(('100% Value'!J20*0.7),2)</f>
        <v>108.35</v>
      </c>
      <c r="K21" s="5">
        <f>ROUND(('100% Value'!K20*0.7),2)</f>
        <v>103.01</v>
      </c>
    </row>
    <row r="22" spans="1:11" ht="37.5" customHeight="1" x14ac:dyDescent="0.3">
      <c r="A22" s="20" t="s">
        <v>57</v>
      </c>
      <c r="B22" s="52" t="s">
        <v>28</v>
      </c>
      <c r="C22" s="5">
        <f>ROUND(('100% Value'!C21*0.7),2)</f>
        <v>126.51</v>
      </c>
      <c r="D22" s="5">
        <f>ROUND(('100% Value'!D21*0.7),2)</f>
        <v>121.9</v>
      </c>
      <c r="E22" s="5">
        <f>ROUND(('100% Value'!E21*0.7),2)</f>
        <v>118.5</v>
      </c>
      <c r="F22" s="5">
        <f>ROUND(('100% Value'!F21*0.7),2)</f>
        <v>112.79</v>
      </c>
      <c r="G22" s="5">
        <f>ROUND(('100% Value'!G21*0.7),2)</f>
        <v>104.35</v>
      </c>
      <c r="H22" s="5">
        <f>ROUND(('100% Value'!H21*0.7),2)</f>
        <v>101.52</v>
      </c>
      <c r="I22" s="5">
        <f>ROUND(('100% Value'!I21*0.7),2)</f>
        <v>112.79</v>
      </c>
      <c r="J22" s="5">
        <f>ROUND(('100% Value'!J21*0.7),2)</f>
        <v>93.58</v>
      </c>
      <c r="K22" s="5">
        <f>ROUND(('100% Value'!K21*0.7),2)</f>
        <v>90.6</v>
      </c>
    </row>
    <row r="23" spans="1:11" ht="37.5" customHeight="1" x14ac:dyDescent="0.3">
      <c r="A23" s="20" t="s">
        <v>66</v>
      </c>
      <c r="B23" s="52" t="s">
        <v>29</v>
      </c>
      <c r="C23" s="5">
        <f>ROUND(('100% Value'!C22*0.7),2)</f>
        <v>92.56</v>
      </c>
      <c r="D23" s="5">
        <f>ROUND(('100% Value'!D22*0.7),2)</f>
        <v>88.96</v>
      </c>
      <c r="E23" s="5">
        <f>ROUND(('100% Value'!E22*0.7),2)</f>
        <v>85.21</v>
      </c>
      <c r="F23" s="5">
        <f>ROUND(('100% Value'!F22*0.7),2)</f>
        <v>81.150000000000006</v>
      </c>
      <c r="G23" s="5">
        <f>ROUND(('100% Value'!G22*0.7),2)</f>
        <v>74.33</v>
      </c>
      <c r="H23" s="5">
        <f>ROUND(('100% Value'!H22*0.7),2)</f>
        <v>72.09</v>
      </c>
      <c r="I23" s="5">
        <f>ROUND(('100% Value'!I22*0.7),2)</f>
        <v>77.180000000000007</v>
      </c>
      <c r="J23" s="5">
        <f>ROUND(('100% Value'!J22*0.7),2)</f>
        <v>64.27</v>
      </c>
      <c r="K23" s="5">
        <f>ROUND(('100% Value'!K22*0.7),2)</f>
        <v>61.71</v>
      </c>
    </row>
    <row r="24" spans="1:11" ht="37.5" customHeight="1" x14ac:dyDescent="0.3">
      <c r="A24" s="20" t="s">
        <v>58</v>
      </c>
      <c r="B24" s="52" t="s">
        <v>30</v>
      </c>
      <c r="C24" s="5">
        <f>ROUND(('100% Value'!C23*0.7),2)</f>
        <v>127.6</v>
      </c>
      <c r="D24" s="5">
        <f>ROUND(('100% Value'!D23*0.7),2)</f>
        <v>122.99</v>
      </c>
      <c r="E24" s="5">
        <f>ROUND(('100% Value'!E23*0.7),2)</f>
        <v>119.58</v>
      </c>
      <c r="F24" s="5">
        <f>ROUND(('100% Value'!F23*0.7),2)</f>
        <v>113.87</v>
      </c>
      <c r="G24" s="5">
        <f>ROUND(('100% Value'!G23*0.7),2)</f>
        <v>105.61</v>
      </c>
      <c r="H24" s="5">
        <f>ROUND(('100% Value'!H23*0.7),2)</f>
        <v>102.79</v>
      </c>
      <c r="I24" s="5">
        <f>ROUND(('100% Value'!I23*0.7),2)</f>
        <v>113.87</v>
      </c>
      <c r="J24" s="5">
        <f>ROUND(('100% Value'!J23*0.7),2)</f>
        <v>94.84</v>
      </c>
      <c r="K24" s="5">
        <f>ROUND(('100% Value'!K23*0.7),2)</f>
        <v>91.86</v>
      </c>
    </row>
    <row r="25" spans="1:11" ht="37.5" customHeight="1" x14ac:dyDescent="0.3">
      <c r="A25" s="20" t="s">
        <v>59</v>
      </c>
      <c r="B25" s="52" t="s">
        <v>31</v>
      </c>
      <c r="C25" s="5">
        <f>ROUND(('100% Value'!C24*0.7),2)</f>
        <v>107</v>
      </c>
      <c r="D25" s="5">
        <f>ROUND(('100% Value'!D24*0.7),2)</f>
        <v>102.39</v>
      </c>
      <c r="E25" s="5">
        <f>ROUND(('100% Value'!E24*0.7),2)</f>
        <v>98.99</v>
      </c>
      <c r="F25" s="5">
        <f>ROUND(('100% Value'!F24*0.7),2)</f>
        <v>93.28</v>
      </c>
      <c r="G25" s="5">
        <f>ROUND(('100% Value'!G24*0.7),2)</f>
        <v>85.43</v>
      </c>
      <c r="H25" s="5">
        <f>ROUND(('100% Value'!H24*0.7),2)</f>
        <v>82.61</v>
      </c>
      <c r="I25" s="5">
        <f>ROUND(('100% Value'!I24*0.7),2)</f>
        <v>93.28</v>
      </c>
      <c r="J25" s="5">
        <f>ROUND(('100% Value'!J24*0.7),2)</f>
        <v>74.66</v>
      </c>
      <c r="K25" s="5">
        <f>ROUND(('100% Value'!K24*0.7),2)</f>
        <v>71.680000000000007</v>
      </c>
    </row>
    <row r="26" spans="1:11" ht="37.5" customHeight="1" x14ac:dyDescent="0.3">
      <c r="A26" s="20" t="s">
        <v>60</v>
      </c>
      <c r="B26" s="52" t="s">
        <v>32</v>
      </c>
      <c r="C26" s="5">
        <f>ROUND(('100% Value'!C25*0.7),2)</f>
        <v>100.75</v>
      </c>
      <c r="D26" s="5">
        <f>ROUND(('100% Value'!D25*0.7),2)</f>
        <v>97.98</v>
      </c>
      <c r="E26" s="5">
        <f>ROUND(('100% Value'!E25*0.7),2)</f>
        <v>95.56</v>
      </c>
      <c r="F26" s="5">
        <f>ROUND(('100% Value'!F25*0.7),2)</f>
        <v>92.98</v>
      </c>
      <c r="G26" s="5">
        <f>ROUND(('100% Value'!G25*0.7),2)</f>
        <v>89.56</v>
      </c>
      <c r="H26" s="5">
        <f>ROUND(('100% Value'!H25*0.7),2)</f>
        <v>87.23</v>
      </c>
      <c r="I26" s="5">
        <f>ROUND(('100% Value'!I25*0.7),2)</f>
        <v>91.4</v>
      </c>
      <c r="J26" s="5">
        <f>ROUND(('100% Value'!J25*0.7),2)</f>
        <v>83.81</v>
      </c>
      <c r="K26" s="5">
        <f>ROUND(('100% Value'!K25*0.7),2)</f>
        <v>78.86</v>
      </c>
    </row>
    <row r="27" spans="1:11" ht="37.5" customHeight="1" x14ac:dyDescent="0.3">
      <c r="A27" s="20" t="s">
        <v>61</v>
      </c>
      <c r="B27" s="52" t="s">
        <v>33</v>
      </c>
      <c r="C27" s="5">
        <f>ROUND(('100% Value'!C26*0.7),2)</f>
        <v>126.51</v>
      </c>
      <c r="D27" s="5">
        <f>ROUND(('100% Value'!D26*0.7),2)</f>
        <v>121.9</v>
      </c>
      <c r="E27" s="5">
        <f>ROUND(('100% Value'!E26*0.7),2)</f>
        <v>118.5</v>
      </c>
      <c r="F27" s="5">
        <f>ROUND(('100% Value'!F26*0.7),2)</f>
        <v>112.79</v>
      </c>
      <c r="G27" s="5">
        <f>ROUND(('100% Value'!G26*0.7),2)</f>
        <v>104.35</v>
      </c>
      <c r="H27" s="5">
        <f>ROUND(('100% Value'!H26*0.7),2)</f>
        <v>101.52</v>
      </c>
      <c r="I27" s="5">
        <f>ROUND(('100% Value'!I26*0.7),2)</f>
        <v>112.79</v>
      </c>
      <c r="J27" s="5">
        <f>ROUND(('100% Value'!J26*0.7),2)</f>
        <v>93.58</v>
      </c>
      <c r="K27" s="5">
        <f>ROUND(('100% Value'!K26*0.7),2)</f>
        <v>90.6</v>
      </c>
    </row>
    <row r="28" spans="1:11" ht="37.5" customHeight="1" x14ac:dyDescent="0.3">
      <c r="A28" s="20" t="s">
        <v>62</v>
      </c>
      <c r="B28" s="52" t="s">
        <v>34</v>
      </c>
      <c r="C28" s="5">
        <f>ROUND(('100% Value'!C27*0.7),2)</f>
        <v>70.42</v>
      </c>
      <c r="D28" s="5">
        <f>ROUND(('100% Value'!D27*0.7),2)</f>
        <v>66.92</v>
      </c>
      <c r="E28" s="5">
        <f>ROUND(('100% Value'!E27*0.7),2)</f>
        <v>62.74</v>
      </c>
      <c r="F28" s="5">
        <f>ROUND(('100% Value'!F27*0.7),2)</f>
        <v>60.11</v>
      </c>
      <c r="G28" s="5">
        <f>ROUND(('100% Value'!G27*0.7),2)</f>
        <v>53.51</v>
      </c>
      <c r="H28" s="5">
        <f>ROUND(('100% Value'!H27*0.7),2)</f>
        <v>50.84</v>
      </c>
      <c r="I28" s="5">
        <f>ROUND(('100% Value'!I27*0.7),2)</f>
        <v>57.35</v>
      </c>
      <c r="J28" s="5">
        <f>ROUND(('100% Value'!J27*0.7),2)</f>
        <v>43.99</v>
      </c>
      <c r="K28" s="5">
        <f>ROUND(('100% Value'!K27*0.7),2)</f>
        <v>40.840000000000003</v>
      </c>
    </row>
    <row r="29" spans="1:11" ht="37.5" customHeight="1" x14ac:dyDescent="0.3">
      <c r="A29" s="20" t="s">
        <v>63</v>
      </c>
      <c r="B29" s="52" t="s">
        <v>35</v>
      </c>
      <c r="C29" s="5">
        <f>ROUND(('100% Value'!C28*0.7),2)</f>
        <v>69.72</v>
      </c>
      <c r="D29" s="5">
        <f>ROUND(('100% Value'!D28*0.7),2)</f>
        <v>66.22</v>
      </c>
      <c r="E29" s="5">
        <f>ROUND(('100% Value'!E28*0.7),2)</f>
        <v>62.74</v>
      </c>
      <c r="F29" s="5">
        <f>ROUND(('100% Value'!F28*0.7),2)</f>
        <v>59.41</v>
      </c>
      <c r="G29" s="5">
        <f>ROUND(('100% Value'!G28*0.7),2)</f>
        <v>53.51</v>
      </c>
      <c r="H29" s="5">
        <f>ROUND(('100% Value'!H28*0.7),2)</f>
        <v>50.14</v>
      </c>
      <c r="I29" s="5">
        <f>ROUND(('100% Value'!I28*0.7),2)</f>
        <v>56.65</v>
      </c>
      <c r="J29" s="5">
        <f>ROUND(('100% Value'!J28*0.7),2)</f>
        <v>43.99</v>
      </c>
      <c r="K29" s="5">
        <f>ROUND(('100% Value'!K28*0.7),2)</f>
        <v>40.14</v>
      </c>
    </row>
    <row r="30" spans="1:11" ht="37.5" customHeight="1" x14ac:dyDescent="0.3">
      <c r="A30" s="20" t="s">
        <v>67</v>
      </c>
      <c r="B30" s="52" t="s">
        <v>36</v>
      </c>
      <c r="C30" s="5">
        <f>ROUND(('100% Value'!C29*0.7),2)</f>
        <v>54.48</v>
      </c>
      <c r="D30" s="5">
        <f>ROUND(('100% Value'!D29*0.7),2)</f>
        <v>51.43</v>
      </c>
      <c r="E30" s="5">
        <f>ROUND(('100% Value'!E29*0.7),2)</f>
        <v>48.33</v>
      </c>
      <c r="F30" s="5">
        <f>ROUND(('100% Value'!F29*0.7),2)</f>
        <v>45.87</v>
      </c>
      <c r="G30" s="5">
        <f>ROUND(('100% Value'!G29*0.7),2)</f>
        <v>41.46</v>
      </c>
      <c r="H30" s="5">
        <f>ROUND(('100% Value'!H29*0.7),2)</f>
        <v>38.72</v>
      </c>
      <c r="I30" s="5">
        <f>ROUND(('100% Value'!I29*0.7),2)</f>
        <v>43.81</v>
      </c>
      <c r="J30" s="5">
        <f>ROUND(('100% Value'!J29*0.7),2)</f>
        <v>32.78</v>
      </c>
      <c r="K30" s="5">
        <f>ROUND(('100% Value'!K29*0.7),2)</f>
        <v>31.24</v>
      </c>
    </row>
    <row r="32" spans="1:11" ht="24" hidden="1" thickBot="1" x14ac:dyDescent="0.4">
      <c r="B32" s="49" t="s">
        <v>98</v>
      </c>
      <c r="C32" s="98"/>
      <c r="D32" s="98"/>
      <c r="E32" s="98"/>
      <c r="F32" s="98"/>
      <c r="G32" s="98"/>
      <c r="H32" s="98"/>
      <c r="I32" s="98"/>
      <c r="J32" s="98"/>
      <c r="K32" s="99"/>
    </row>
    <row r="33" spans="1:11" ht="15.75" thickBot="1" x14ac:dyDescent="0.3"/>
    <row r="34" spans="1:11" ht="19.5" thickBot="1" x14ac:dyDescent="0.35">
      <c r="B34" s="62" t="s">
        <v>38</v>
      </c>
      <c r="C34" s="63" t="str">
        <f>+'Permit&amp;Review Fees'!C42</f>
        <v>VB</v>
      </c>
      <c r="D34" s="64">
        <f>HLOOKUP(C34,C1:K2,2,FALSE)</f>
        <v>11</v>
      </c>
      <c r="E34" s="111" t="s">
        <v>108</v>
      </c>
      <c r="F34" s="111"/>
      <c r="G34" s="65" t="s">
        <v>106</v>
      </c>
      <c r="K34" s="15" t="s">
        <v>106</v>
      </c>
    </row>
    <row r="35" spans="1:11" ht="19.5" thickBot="1" x14ac:dyDescent="0.35">
      <c r="B35" s="66" t="s">
        <v>68</v>
      </c>
      <c r="C35" s="67" t="str">
        <f>+'Permit&amp;Review Fees'!C43</f>
        <v>B</v>
      </c>
      <c r="D35" s="34"/>
      <c r="E35" s="34"/>
      <c r="F35" s="34"/>
      <c r="G35" s="68"/>
      <c r="I35" s="28" t="s">
        <v>41</v>
      </c>
      <c r="J35" s="41">
        <f>SUM(G56:G63)</f>
        <v>424</v>
      </c>
      <c r="K35" s="15" t="s">
        <v>107</v>
      </c>
    </row>
    <row r="36" spans="1:11" ht="19.5" thickBot="1" x14ac:dyDescent="0.35">
      <c r="B36" s="73" t="s">
        <v>37</v>
      </c>
      <c r="C36" s="74">
        <f>+'Permit&amp;Review Fees'!C44</f>
        <v>1000</v>
      </c>
      <c r="D36" s="38"/>
      <c r="E36" s="38"/>
      <c r="F36" s="38"/>
      <c r="G36" s="75"/>
      <c r="I36" s="48" t="s">
        <v>100</v>
      </c>
      <c r="J36" s="41">
        <f>IF(G34="Yes",ROUND((J35*0.25),2),0)</f>
        <v>106</v>
      </c>
    </row>
    <row r="37" spans="1:11" ht="35.25" customHeight="1" thickBot="1" x14ac:dyDescent="0.35">
      <c r="B37" s="69" t="s">
        <v>111</v>
      </c>
      <c r="C37" s="110">
        <f>VLOOKUP(C35,A4:K30,D34,FALSE)</f>
        <v>85.9</v>
      </c>
      <c r="D37" s="110"/>
      <c r="E37" s="34"/>
      <c r="F37" s="34"/>
      <c r="G37" s="68"/>
      <c r="I37" s="28" t="s">
        <v>109</v>
      </c>
      <c r="J37" s="76">
        <f>SUM(J35:J36)</f>
        <v>530</v>
      </c>
    </row>
    <row r="38" spans="1:11" s="51" customFormat="1" ht="15.95" customHeight="1" thickBot="1" x14ac:dyDescent="0.35">
      <c r="B38" s="70" t="s">
        <v>110</v>
      </c>
      <c r="C38" s="109">
        <f>+C36*C37</f>
        <v>85900</v>
      </c>
      <c r="D38" s="109"/>
      <c r="E38" s="71"/>
      <c r="F38" s="71"/>
      <c r="G38" s="72"/>
    </row>
    <row r="39" spans="1:11" hidden="1" x14ac:dyDescent="0.25">
      <c r="B39" s="6"/>
      <c r="C39" s="7"/>
    </row>
    <row r="40" spans="1:11" hidden="1" x14ac:dyDescent="0.25"/>
    <row r="41" spans="1:11" ht="15.75" hidden="1" x14ac:dyDescent="0.25">
      <c r="A41" s="44"/>
      <c r="B41" s="45"/>
      <c r="C41" s="45" t="s">
        <v>85</v>
      </c>
      <c r="D41" s="45" t="s">
        <v>86</v>
      </c>
      <c r="E41" s="45" t="s">
        <v>80</v>
      </c>
      <c r="F41" s="21"/>
      <c r="G41" s="21"/>
    </row>
    <row r="42" spans="1:11" ht="15.75" hidden="1" x14ac:dyDescent="0.25">
      <c r="A42" s="46" t="s">
        <v>71</v>
      </c>
      <c r="B42" s="44" t="s">
        <v>87</v>
      </c>
      <c r="C42" s="46">
        <v>3000</v>
      </c>
      <c r="D42" s="45">
        <v>50</v>
      </c>
      <c r="E42" s="45"/>
      <c r="F42" s="21"/>
      <c r="G42" s="21"/>
    </row>
    <row r="43" spans="1:11" ht="15.75" hidden="1" x14ac:dyDescent="0.25">
      <c r="A43" s="46" t="s">
        <v>72</v>
      </c>
      <c r="B43" s="44" t="s">
        <v>88</v>
      </c>
      <c r="C43" s="46">
        <v>45000</v>
      </c>
      <c r="D43" s="45">
        <v>50</v>
      </c>
      <c r="E43" s="47">
        <v>5</v>
      </c>
      <c r="F43" s="21"/>
      <c r="G43" s="21"/>
    </row>
    <row r="44" spans="1:11" ht="15.75" hidden="1" x14ac:dyDescent="0.25">
      <c r="A44" s="46" t="s">
        <v>73</v>
      </c>
      <c r="B44" s="44" t="s">
        <v>89</v>
      </c>
      <c r="C44" s="46">
        <v>100000</v>
      </c>
      <c r="D44" s="45">
        <v>260</v>
      </c>
      <c r="E44" s="47">
        <v>4</v>
      </c>
      <c r="F44" s="21"/>
      <c r="G44" s="21"/>
    </row>
    <row r="45" spans="1:11" ht="15.75" hidden="1" x14ac:dyDescent="0.25">
      <c r="A45" s="46" t="s">
        <v>7</v>
      </c>
      <c r="B45" s="44" t="s">
        <v>90</v>
      </c>
      <c r="C45" s="46">
        <v>500000</v>
      </c>
      <c r="D45" s="45">
        <v>480</v>
      </c>
      <c r="E45" s="47">
        <v>3</v>
      </c>
      <c r="F45" s="21"/>
      <c r="G45" s="21"/>
    </row>
    <row r="46" spans="1:11" ht="15.75" hidden="1" x14ac:dyDescent="0.25">
      <c r="A46" s="46" t="s">
        <v>74</v>
      </c>
      <c r="B46" s="44" t="s">
        <v>91</v>
      </c>
      <c r="C46" s="46">
        <v>1000000</v>
      </c>
      <c r="D46" s="45">
        <v>1680</v>
      </c>
      <c r="E46" s="47">
        <v>2</v>
      </c>
      <c r="F46" s="21"/>
      <c r="G46" s="21"/>
    </row>
    <row r="47" spans="1:11" ht="15.75" hidden="1" x14ac:dyDescent="0.25">
      <c r="A47" s="46" t="s">
        <v>75</v>
      </c>
      <c r="B47" s="44" t="s">
        <v>92</v>
      </c>
      <c r="C47" s="46">
        <v>10000000</v>
      </c>
      <c r="D47" s="45">
        <v>2680</v>
      </c>
      <c r="E47" s="47">
        <v>1</v>
      </c>
      <c r="F47" s="21"/>
      <c r="G47" s="21"/>
    </row>
    <row r="48" spans="1:11" ht="15.75" hidden="1" x14ac:dyDescent="0.25">
      <c r="A48" s="46" t="s">
        <v>76</v>
      </c>
      <c r="B48" s="44" t="s">
        <v>93</v>
      </c>
      <c r="C48" s="46">
        <v>100000000</v>
      </c>
      <c r="D48" s="45">
        <v>11680</v>
      </c>
      <c r="E48" s="47">
        <v>0.5</v>
      </c>
      <c r="F48" s="21"/>
      <c r="G48" s="21"/>
    </row>
    <row r="49" spans="1:7" ht="15.75" hidden="1" x14ac:dyDescent="0.25">
      <c r="A49" s="46" t="s">
        <v>77</v>
      </c>
      <c r="B49" s="44" t="s">
        <v>94</v>
      </c>
      <c r="C49" s="46" t="s">
        <v>70</v>
      </c>
      <c r="D49" s="45">
        <v>56680</v>
      </c>
      <c r="E49" s="47">
        <v>0.25</v>
      </c>
      <c r="F49" s="21"/>
      <c r="G49" s="21"/>
    </row>
    <row r="50" spans="1:7" ht="15.75" hidden="1" x14ac:dyDescent="0.25">
      <c r="B50" s="22"/>
      <c r="C50" s="22"/>
      <c r="D50" s="21"/>
      <c r="E50" s="21"/>
      <c r="F50" s="21"/>
      <c r="G50" s="21"/>
    </row>
    <row r="51" spans="1:7" ht="15.75" hidden="1" x14ac:dyDescent="0.25">
      <c r="B51" s="22"/>
      <c r="C51" s="22"/>
      <c r="D51" s="21"/>
      <c r="E51" s="21"/>
      <c r="F51" s="21"/>
      <c r="G51" s="21"/>
    </row>
    <row r="52" spans="1:7" ht="15.75" hidden="1" x14ac:dyDescent="0.25">
      <c r="B52" s="22" t="s">
        <v>78</v>
      </c>
      <c r="C52" s="22"/>
      <c r="D52" s="22" t="s">
        <v>79</v>
      </c>
      <c r="E52" s="21"/>
      <c r="F52" s="21"/>
      <c r="G52" s="21"/>
    </row>
    <row r="53" spans="1:7" ht="15.75" hidden="1" x14ac:dyDescent="0.25">
      <c r="B53" s="22">
        <f>+C36*C37</f>
        <v>85900</v>
      </c>
      <c r="C53" s="24"/>
      <c r="D53" s="21">
        <f>ROUNDUP((B53/1000),0)</f>
        <v>86</v>
      </c>
      <c r="E53" s="21"/>
      <c r="F53" s="21"/>
      <c r="G53" s="21"/>
    </row>
    <row r="54" spans="1:7" ht="16.5" hidden="1" thickBot="1" x14ac:dyDescent="0.3">
      <c r="B54" s="22"/>
      <c r="C54" s="22"/>
      <c r="D54" s="21"/>
      <c r="E54" s="21"/>
      <c r="F54" s="21"/>
      <c r="G54" s="21"/>
    </row>
    <row r="55" spans="1:7" ht="47.25" hidden="1" x14ac:dyDescent="0.25">
      <c r="A55" s="29"/>
      <c r="B55" s="30"/>
      <c r="C55" s="30" t="s">
        <v>69</v>
      </c>
      <c r="D55" s="31" t="s">
        <v>81</v>
      </c>
      <c r="E55" s="31" t="s">
        <v>95</v>
      </c>
      <c r="F55" s="31" t="s">
        <v>96</v>
      </c>
      <c r="G55" s="32" t="s">
        <v>84</v>
      </c>
    </row>
    <row r="56" spans="1:7" ht="15.75" hidden="1" x14ac:dyDescent="0.25">
      <c r="A56" s="33" t="s">
        <v>71</v>
      </c>
      <c r="B56" s="34" t="str">
        <f t="shared" ref="B56:B63" si="0">IF(C56=0,"",B42)</f>
        <v/>
      </c>
      <c r="C56" s="35">
        <f>IF($B$53&lt;(C42+1),IF($B$53&gt;0,D42,0),0)</f>
        <v>0</v>
      </c>
      <c r="D56" s="36">
        <f t="shared" ref="D56:D63" si="1">IF(C56=0,0,E42)</f>
        <v>0</v>
      </c>
      <c r="E56" s="36">
        <v>0</v>
      </c>
      <c r="F56" s="36">
        <f>+E56*D56</f>
        <v>0</v>
      </c>
      <c r="G56" s="42">
        <f>+C56+F56</f>
        <v>0</v>
      </c>
    </row>
    <row r="57" spans="1:7" ht="15.75" hidden="1" x14ac:dyDescent="0.25">
      <c r="A57" s="33" t="s">
        <v>72</v>
      </c>
      <c r="B57" s="34" t="str">
        <f t="shared" si="0"/>
        <v/>
      </c>
      <c r="C57" s="35">
        <f t="shared" ref="C57:C62" si="2">IF($B$53&lt;(C43+1),IF($B$53&gt;C42,D43,0),0)</f>
        <v>0</v>
      </c>
      <c r="D57" s="36">
        <f t="shared" si="1"/>
        <v>0</v>
      </c>
      <c r="E57" s="36">
        <f t="shared" ref="E57:E63" si="3">IF(C57=0,0,$D$53-(C42/1000))</f>
        <v>0</v>
      </c>
      <c r="F57" s="36">
        <f t="shared" ref="F57:F63" si="4">+E57*D57</f>
        <v>0</v>
      </c>
      <c r="G57" s="42">
        <f t="shared" ref="G57:G63" si="5">+C57+F57</f>
        <v>0</v>
      </c>
    </row>
    <row r="58" spans="1:7" ht="15.75" hidden="1" x14ac:dyDescent="0.25">
      <c r="A58" s="33" t="s">
        <v>73</v>
      </c>
      <c r="B58" s="34" t="str">
        <f t="shared" si="0"/>
        <v>$45,000 to $100,000</v>
      </c>
      <c r="C58" s="35">
        <f t="shared" si="2"/>
        <v>260</v>
      </c>
      <c r="D58" s="36">
        <f t="shared" si="1"/>
        <v>4</v>
      </c>
      <c r="E58" s="36">
        <f t="shared" si="3"/>
        <v>41</v>
      </c>
      <c r="F58" s="36">
        <f t="shared" si="4"/>
        <v>164</v>
      </c>
      <c r="G58" s="42">
        <f t="shared" si="5"/>
        <v>424</v>
      </c>
    </row>
    <row r="59" spans="1:7" ht="15.75" hidden="1" x14ac:dyDescent="0.25">
      <c r="A59" s="33" t="s">
        <v>7</v>
      </c>
      <c r="B59" s="34" t="str">
        <f t="shared" si="0"/>
        <v/>
      </c>
      <c r="C59" s="35">
        <f t="shared" si="2"/>
        <v>0</v>
      </c>
      <c r="D59" s="36">
        <f t="shared" si="1"/>
        <v>0</v>
      </c>
      <c r="E59" s="36">
        <f t="shared" si="3"/>
        <v>0</v>
      </c>
      <c r="F59" s="36">
        <f t="shared" si="4"/>
        <v>0</v>
      </c>
      <c r="G59" s="42">
        <f t="shared" si="5"/>
        <v>0</v>
      </c>
    </row>
    <row r="60" spans="1:7" ht="15.75" hidden="1" x14ac:dyDescent="0.25">
      <c r="A60" s="33" t="s">
        <v>74</v>
      </c>
      <c r="B60" s="34" t="str">
        <f t="shared" si="0"/>
        <v/>
      </c>
      <c r="C60" s="35">
        <f t="shared" si="2"/>
        <v>0</v>
      </c>
      <c r="D60" s="36">
        <f t="shared" si="1"/>
        <v>0</v>
      </c>
      <c r="E60" s="36">
        <f t="shared" si="3"/>
        <v>0</v>
      </c>
      <c r="F60" s="36">
        <f t="shared" si="4"/>
        <v>0</v>
      </c>
      <c r="G60" s="42">
        <f t="shared" si="5"/>
        <v>0</v>
      </c>
    </row>
    <row r="61" spans="1:7" ht="15.75" hidden="1" x14ac:dyDescent="0.25">
      <c r="A61" s="33" t="s">
        <v>75</v>
      </c>
      <c r="B61" s="34" t="str">
        <f t="shared" si="0"/>
        <v/>
      </c>
      <c r="C61" s="35">
        <f t="shared" si="2"/>
        <v>0</v>
      </c>
      <c r="D61" s="36">
        <f t="shared" si="1"/>
        <v>0</v>
      </c>
      <c r="E61" s="36">
        <f t="shared" si="3"/>
        <v>0</v>
      </c>
      <c r="F61" s="36">
        <f t="shared" si="4"/>
        <v>0</v>
      </c>
      <c r="G61" s="42">
        <f t="shared" si="5"/>
        <v>0</v>
      </c>
    </row>
    <row r="62" spans="1:7" ht="15.75" hidden="1" x14ac:dyDescent="0.25">
      <c r="A62" s="33" t="s">
        <v>76</v>
      </c>
      <c r="B62" s="34" t="str">
        <f t="shared" si="0"/>
        <v/>
      </c>
      <c r="C62" s="35">
        <f t="shared" si="2"/>
        <v>0</v>
      </c>
      <c r="D62" s="36">
        <f t="shared" si="1"/>
        <v>0</v>
      </c>
      <c r="E62" s="36">
        <f t="shared" si="3"/>
        <v>0</v>
      </c>
      <c r="F62" s="36">
        <f t="shared" si="4"/>
        <v>0</v>
      </c>
      <c r="G62" s="42">
        <f t="shared" si="5"/>
        <v>0</v>
      </c>
    </row>
    <row r="63" spans="1:7" ht="16.5" hidden="1" thickBot="1" x14ac:dyDescent="0.3">
      <c r="A63" s="37" t="s">
        <v>77</v>
      </c>
      <c r="B63" s="38" t="str">
        <f t="shared" si="0"/>
        <v/>
      </c>
      <c r="C63" s="39">
        <f>IF($B$53&gt;C48,D49,0)</f>
        <v>0</v>
      </c>
      <c r="D63" s="40">
        <f t="shared" si="1"/>
        <v>0</v>
      </c>
      <c r="E63" s="40">
        <f t="shared" si="3"/>
        <v>0</v>
      </c>
      <c r="F63" s="40">
        <f t="shared" si="4"/>
        <v>0</v>
      </c>
      <c r="G63" s="43">
        <f t="shared" si="5"/>
        <v>0</v>
      </c>
    </row>
  </sheetData>
  <mergeCells count="8">
    <mergeCell ref="C3:F3"/>
    <mergeCell ref="G3:H3"/>
    <mergeCell ref="J3:K3"/>
    <mergeCell ref="B1:B3"/>
    <mergeCell ref="C38:D38"/>
    <mergeCell ref="C37:D37"/>
    <mergeCell ref="C32:K32"/>
    <mergeCell ref="E34:F34"/>
  </mergeCells>
  <dataValidations count="3">
    <dataValidation type="list" allowBlank="1" showInputMessage="1" showErrorMessage="1" sqref="C35">
      <formula1>$A$6:$A$30</formula1>
    </dataValidation>
    <dataValidation type="list" allowBlank="1" showInputMessage="1" showErrorMessage="1" sqref="C34">
      <formula1>$C$1:$K$1</formula1>
    </dataValidation>
    <dataValidation type="list" allowBlank="1" showInputMessage="1" showErrorMessage="1" sqref="G34">
      <formula1>$K$34:$K$35</formula1>
    </dataValidation>
  </dataValidations>
  <pageMargins left="0.7" right="0.7" top="0.75" bottom="0.75" header="0.3" footer="0.3"/>
  <pageSetup scale="64" fitToHeight="0" orientation="landscape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GridLines="0" zoomScaleNormal="100" workbookViewId="0">
      <pane ySplit="1" topLeftCell="A24" activePane="bottomLeft" state="frozen"/>
      <selection activeCell="C36" sqref="C36"/>
      <selection pane="bottomLeft" activeCell="C36" sqref="C36"/>
    </sheetView>
  </sheetViews>
  <sheetFormatPr defaultRowHeight="15" x14ac:dyDescent="0.25"/>
  <cols>
    <col min="1" max="1" width="0" style="50" hidden="1" customWidth="1"/>
    <col min="2" max="2" width="44.28515625" style="50" customWidth="1"/>
    <col min="3" max="11" width="16.28515625" style="50" customWidth="1"/>
    <col min="12" max="257" width="9.140625" style="50"/>
    <col min="258" max="258" width="53.42578125" style="50" customWidth="1"/>
    <col min="259" max="513" width="9.140625" style="50"/>
    <col min="514" max="514" width="53.42578125" style="50" customWidth="1"/>
    <col min="515" max="769" width="9.140625" style="50"/>
    <col min="770" max="770" width="53.42578125" style="50" customWidth="1"/>
    <col min="771" max="1025" width="9.140625" style="50"/>
    <col min="1026" max="1026" width="53.42578125" style="50" customWidth="1"/>
    <col min="1027" max="1281" width="9.140625" style="50"/>
    <col min="1282" max="1282" width="53.42578125" style="50" customWidth="1"/>
    <col min="1283" max="1537" width="9.140625" style="50"/>
    <col min="1538" max="1538" width="53.42578125" style="50" customWidth="1"/>
    <col min="1539" max="1793" width="9.140625" style="50"/>
    <col min="1794" max="1794" width="53.42578125" style="50" customWidth="1"/>
    <col min="1795" max="2049" width="9.140625" style="50"/>
    <col min="2050" max="2050" width="53.42578125" style="50" customWidth="1"/>
    <col min="2051" max="2305" width="9.140625" style="50"/>
    <col min="2306" max="2306" width="53.42578125" style="50" customWidth="1"/>
    <col min="2307" max="2561" width="9.140625" style="50"/>
    <col min="2562" max="2562" width="53.42578125" style="50" customWidth="1"/>
    <col min="2563" max="2817" width="9.140625" style="50"/>
    <col min="2818" max="2818" width="53.42578125" style="50" customWidth="1"/>
    <col min="2819" max="3073" width="9.140625" style="50"/>
    <col min="3074" max="3074" width="53.42578125" style="50" customWidth="1"/>
    <col min="3075" max="3329" width="9.140625" style="50"/>
    <col min="3330" max="3330" width="53.42578125" style="50" customWidth="1"/>
    <col min="3331" max="3585" width="9.140625" style="50"/>
    <col min="3586" max="3586" width="53.42578125" style="50" customWidth="1"/>
    <col min="3587" max="3841" width="9.140625" style="50"/>
    <col min="3842" max="3842" width="53.42578125" style="50" customWidth="1"/>
    <col min="3843" max="4097" width="9.140625" style="50"/>
    <col min="4098" max="4098" width="53.42578125" style="50" customWidth="1"/>
    <col min="4099" max="4353" width="9.140625" style="50"/>
    <col min="4354" max="4354" width="53.42578125" style="50" customWidth="1"/>
    <col min="4355" max="4609" width="9.140625" style="50"/>
    <col min="4610" max="4610" width="53.42578125" style="50" customWidth="1"/>
    <col min="4611" max="4865" width="9.140625" style="50"/>
    <col min="4866" max="4866" width="53.42578125" style="50" customWidth="1"/>
    <col min="4867" max="5121" width="9.140625" style="50"/>
    <col min="5122" max="5122" width="53.42578125" style="50" customWidth="1"/>
    <col min="5123" max="5377" width="9.140625" style="50"/>
    <col min="5378" max="5378" width="53.42578125" style="50" customWidth="1"/>
    <col min="5379" max="5633" width="9.140625" style="50"/>
    <col min="5634" max="5634" width="53.42578125" style="50" customWidth="1"/>
    <col min="5635" max="5889" width="9.140625" style="50"/>
    <col min="5890" max="5890" width="53.42578125" style="50" customWidth="1"/>
    <col min="5891" max="6145" width="9.140625" style="50"/>
    <col min="6146" max="6146" width="53.42578125" style="50" customWidth="1"/>
    <col min="6147" max="6401" width="9.140625" style="50"/>
    <col min="6402" max="6402" width="53.42578125" style="50" customWidth="1"/>
    <col min="6403" max="6657" width="9.140625" style="50"/>
    <col min="6658" max="6658" width="53.42578125" style="50" customWidth="1"/>
    <col min="6659" max="6913" width="9.140625" style="50"/>
    <col min="6914" max="6914" width="53.42578125" style="50" customWidth="1"/>
    <col min="6915" max="7169" width="9.140625" style="50"/>
    <col min="7170" max="7170" width="53.42578125" style="50" customWidth="1"/>
    <col min="7171" max="7425" width="9.140625" style="50"/>
    <col min="7426" max="7426" width="53.42578125" style="50" customWidth="1"/>
    <col min="7427" max="7681" width="9.140625" style="50"/>
    <col min="7682" max="7682" width="53.42578125" style="50" customWidth="1"/>
    <col min="7683" max="7937" width="9.140625" style="50"/>
    <col min="7938" max="7938" width="53.42578125" style="50" customWidth="1"/>
    <col min="7939" max="8193" width="9.140625" style="50"/>
    <col min="8194" max="8194" width="53.42578125" style="50" customWidth="1"/>
    <col min="8195" max="8449" width="9.140625" style="50"/>
    <col min="8450" max="8450" width="53.42578125" style="50" customWidth="1"/>
    <col min="8451" max="8705" width="9.140625" style="50"/>
    <col min="8706" max="8706" width="53.42578125" style="50" customWidth="1"/>
    <col min="8707" max="8961" width="9.140625" style="50"/>
    <col min="8962" max="8962" width="53.42578125" style="50" customWidth="1"/>
    <col min="8963" max="9217" width="9.140625" style="50"/>
    <col min="9218" max="9218" width="53.42578125" style="50" customWidth="1"/>
    <col min="9219" max="9473" width="9.140625" style="50"/>
    <col min="9474" max="9474" width="53.42578125" style="50" customWidth="1"/>
    <col min="9475" max="9729" width="9.140625" style="50"/>
    <col min="9730" max="9730" width="53.42578125" style="50" customWidth="1"/>
    <col min="9731" max="9985" width="9.140625" style="50"/>
    <col min="9986" max="9986" width="53.42578125" style="50" customWidth="1"/>
    <col min="9987" max="10241" width="9.140625" style="50"/>
    <col min="10242" max="10242" width="53.42578125" style="50" customWidth="1"/>
    <col min="10243" max="10497" width="9.140625" style="50"/>
    <col min="10498" max="10498" width="53.42578125" style="50" customWidth="1"/>
    <col min="10499" max="10753" width="9.140625" style="50"/>
    <col min="10754" max="10754" width="53.42578125" style="50" customWidth="1"/>
    <col min="10755" max="11009" width="9.140625" style="50"/>
    <col min="11010" max="11010" width="53.42578125" style="50" customWidth="1"/>
    <col min="11011" max="11265" width="9.140625" style="50"/>
    <col min="11266" max="11266" width="53.42578125" style="50" customWidth="1"/>
    <col min="11267" max="11521" width="9.140625" style="50"/>
    <col min="11522" max="11522" width="53.42578125" style="50" customWidth="1"/>
    <col min="11523" max="11777" width="9.140625" style="50"/>
    <col min="11778" max="11778" width="53.42578125" style="50" customWidth="1"/>
    <col min="11779" max="12033" width="9.140625" style="50"/>
    <col min="12034" max="12034" width="53.42578125" style="50" customWidth="1"/>
    <col min="12035" max="12289" width="9.140625" style="50"/>
    <col min="12290" max="12290" width="53.42578125" style="50" customWidth="1"/>
    <col min="12291" max="12545" width="9.140625" style="50"/>
    <col min="12546" max="12546" width="53.42578125" style="50" customWidth="1"/>
    <col min="12547" max="12801" width="9.140625" style="50"/>
    <col min="12802" max="12802" width="53.42578125" style="50" customWidth="1"/>
    <col min="12803" max="13057" width="9.140625" style="50"/>
    <col min="13058" max="13058" width="53.42578125" style="50" customWidth="1"/>
    <col min="13059" max="13313" width="9.140625" style="50"/>
    <col min="13314" max="13314" width="53.42578125" style="50" customWidth="1"/>
    <col min="13315" max="13569" width="9.140625" style="50"/>
    <col min="13570" max="13570" width="53.42578125" style="50" customWidth="1"/>
    <col min="13571" max="13825" width="9.140625" style="50"/>
    <col min="13826" max="13826" width="53.42578125" style="50" customWidth="1"/>
    <col min="13827" max="14081" width="9.140625" style="50"/>
    <col min="14082" max="14082" width="53.42578125" style="50" customWidth="1"/>
    <col min="14083" max="14337" width="9.140625" style="50"/>
    <col min="14338" max="14338" width="53.42578125" style="50" customWidth="1"/>
    <col min="14339" max="14593" width="9.140625" style="50"/>
    <col min="14594" max="14594" width="53.42578125" style="50" customWidth="1"/>
    <col min="14595" max="14849" width="9.140625" style="50"/>
    <col min="14850" max="14850" width="53.42578125" style="50" customWidth="1"/>
    <col min="14851" max="15105" width="9.140625" style="50"/>
    <col min="15106" max="15106" width="53.42578125" style="50" customWidth="1"/>
    <col min="15107" max="15361" width="9.140625" style="50"/>
    <col min="15362" max="15362" width="53.42578125" style="50" customWidth="1"/>
    <col min="15363" max="15617" width="9.140625" style="50"/>
    <col min="15618" max="15618" width="53.42578125" style="50" customWidth="1"/>
    <col min="15619" max="15873" width="9.140625" style="50"/>
    <col min="15874" max="15874" width="53.42578125" style="50" customWidth="1"/>
    <col min="15875" max="16129" width="9.140625" style="50"/>
    <col min="16130" max="16130" width="53.42578125" style="50" customWidth="1"/>
    <col min="16131" max="16384" width="9.140625" style="50"/>
  </cols>
  <sheetData>
    <row r="1" spans="1:11" ht="30.75" customHeight="1" x14ac:dyDescent="0.3">
      <c r="B1" s="108" t="s">
        <v>101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 spans="1:11" ht="9" customHeight="1" thickBot="1" x14ac:dyDescent="0.35">
      <c r="B2" s="108"/>
      <c r="C2" s="61">
        <v>3</v>
      </c>
      <c r="D2" s="61">
        <v>4</v>
      </c>
      <c r="E2" s="61">
        <v>5</v>
      </c>
      <c r="F2" s="61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</row>
    <row r="3" spans="1:11" ht="33" customHeight="1" thickBot="1" x14ac:dyDescent="0.3">
      <c r="B3" s="112"/>
      <c r="C3" s="113" t="s">
        <v>102</v>
      </c>
      <c r="D3" s="114"/>
      <c r="E3" s="114"/>
      <c r="F3" s="115"/>
      <c r="G3" s="102" t="s">
        <v>103</v>
      </c>
      <c r="H3" s="102"/>
      <c r="I3" s="57" t="s">
        <v>105</v>
      </c>
      <c r="J3" s="104" t="s">
        <v>104</v>
      </c>
      <c r="K3" s="105"/>
    </row>
    <row r="4" spans="1:11" ht="37.5" customHeight="1" x14ac:dyDescent="0.3">
      <c r="A4" s="50" t="s">
        <v>45</v>
      </c>
      <c r="B4" s="52" t="s">
        <v>10</v>
      </c>
      <c r="C4" s="60">
        <f>ROUND(('70% Value'!C4*0.95),2)</f>
        <v>150.9</v>
      </c>
      <c r="D4" s="60">
        <f>ROUND(('70% Value'!D4*0.95),2)</f>
        <v>145.69999999999999</v>
      </c>
      <c r="E4" s="60">
        <f>ROUND(('70% Value'!E4*0.95),2)</f>
        <v>142.18</v>
      </c>
      <c r="F4" s="60">
        <f>ROUND(('70% Value'!F4*0.95),2)</f>
        <v>136.35</v>
      </c>
      <c r="G4" s="60">
        <f>ROUND(('70% Value'!G4*0.95),2)</f>
        <v>128.32</v>
      </c>
      <c r="H4" s="60">
        <f>ROUND(('70% Value'!H4*0.95),2)</f>
        <v>124.59</v>
      </c>
      <c r="I4" s="60">
        <f>ROUND(('70% Value'!I4*0.95),2)</f>
        <v>132.04</v>
      </c>
      <c r="J4" s="60">
        <f>ROUND(('70% Value'!J4*0.95),2)</f>
        <v>117.16</v>
      </c>
      <c r="K4" s="60">
        <f>ROUND(('70% Value'!K4*0.95),2)</f>
        <v>112.87</v>
      </c>
    </row>
    <row r="5" spans="1:11" ht="37.5" customHeight="1" x14ac:dyDescent="0.3">
      <c r="A5" s="50" t="s">
        <v>45</v>
      </c>
      <c r="B5" s="52" t="s">
        <v>11</v>
      </c>
      <c r="C5" s="60">
        <f>ROUND(('70% Value'!C5*0.95),2)</f>
        <v>138.30000000000001</v>
      </c>
      <c r="D5" s="60">
        <f>ROUND(('70% Value'!D5*0.95),2)</f>
        <v>133.1</v>
      </c>
      <c r="E5" s="60">
        <f>ROUND(('70% Value'!E5*0.95),2)</f>
        <v>129.58000000000001</v>
      </c>
      <c r="F5" s="60">
        <f>ROUND(('70% Value'!F5*0.95),2)</f>
        <v>123.75</v>
      </c>
      <c r="G5" s="60">
        <f>ROUND(('70% Value'!G5*0.95),2)</f>
        <v>115.81</v>
      </c>
      <c r="H5" s="60">
        <f>ROUND(('70% Value'!H5*0.95),2)</f>
        <v>112.09</v>
      </c>
      <c r="I5" s="60">
        <f>ROUND(('70% Value'!I5*0.95),2)</f>
        <v>119.44</v>
      </c>
      <c r="J5" s="60">
        <f>ROUND(('70% Value'!J5*0.95),2)</f>
        <v>104.65</v>
      </c>
      <c r="K5" s="60">
        <f>ROUND(('70% Value'!K5*0.95),2)</f>
        <v>100.37</v>
      </c>
    </row>
    <row r="6" spans="1:11" ht="37.5" customHeight="1" x14ac:dyDescent="0.3">
      <c r="A6" s="50" t="s">
        <v>46</v>
      </c>
      <c r="B6" s="52" t="s">
        <v>12</v>
      </c>
      <c r="C6" s="60">
        <f>ROUND(('70% Value'!C6*0.95),2)</f>
        <v>118.03</v>
      </c>
      <c r="D6" s="60">
        <f>ROUND(('70% Value'!D6*0.95),2)</f>
        <v>114.61</v>
      </c>
      <c r="E6" s="60">
        <f>ROUND(('70% Value'!E6*0.95),2)</f>
        <v>111.71</v>
      </c>
      <c r="F6" s="60">
        <f>ROUND(('70% Value'!F6*0.95),2)</f>
        <v>107.19</v>
      </c>
      <c r="G6" s="60">
        <f>ROUND(('70% Value'!G6*0.95),2)</f>
        <v>101.04</v>
      </c>
      <c r="H6" s="60">
        <f>ROUND(('70% Value'!H6*0.95),2)</f>
        <v>98.26</v>
      </c>
      <c r="I6" s="60">
        <f>ROUND(('70% Value'!I6*0.95),2)</f>
        <v>103.42</v>
      </c>
      <c r="J6" s="60">
        <f>ROUND(('70% Value'!J6*0.95),2)</f>
        <v>91.49</v>
      </c>
      <c r="K6" s="60">
        <f>ROUND(('70% Value'!K6*0.95),2)</f>
        <v>88.4</v>
      </c>
    </row>
    <row r="7" spans="1:11" ht="37.5" customHeight="1" x14ac:dyDescent="0.3">
      <c r="A7" s="50" t="s">
        <v>46</v>
      </c>
      <c r="B7" s="52" t="s">
        <v>13</v>
      </c>
      <c r="C7" s="60">
        <f>ROUND(('70% Value'!C7*0.95),2)</f>
        <v>117.36</v>
      </c>
      <c r="D7" s="60">
        <f>ROUND(('70% Value'!D7*0.95),2)</f>
        <v>113.94</v>
      </c>
      <c r="E7" s="60">
        <f>ROUND(('70% Value'!E7*0.95),2)</f>
        <v>110.38</v>
      </c>
      <c r="F7" s="60">
        <f>ROUND(('70% Value'!F7*0.95),2)</f>
        <v>106.52</v>
      </c>
      <c r="G7" s="60">
        <f>ROUND(('70% Value'!G7*0.95),2)</f>
        <v>99.71</v>
      </c>
      <c r="H7" s="60">
        <f>ROUND(('70% Value'!H7*0.95),2)</f>
        <v>97.59</v>
      </c>
      <c r="I7" s="60">
        <f>ROUND(('70% Value'!I7*0.95),2)</f>
        <v>102.75</v>
      </c>
      <c r="J7" s="60">
        <f>ROUND(('70% Value'!J7*0.95),2)</f>
        <v>90.16</v>
      </c>
      <c r="K7" s="60">
        <f>ROUND(('70% Value'!K7*0.95),2)</f>
        <v>87.73</v>
      </c>
    </row>
    <row r="8" spans="1:11" ht="37.5" customHeight="1" x14ac:dyDescent="0.3">
      <c r="A8" s="50" t="s">
        <v>47</v>
      </c>
      <c r="B8" s="52" t="s">
        <v>14</v>
      </c>
      <c r="C8" s="60">
        <f>ROUND(('70% Value'!C8*0.95),2)</f>
        <v>139.61000000000001</v>
      </c>
      <c r="D8" s="60">
        <f>ROUND(('70% Value'!D8*0.95),2)</f>
        <v>134.41999999999999</v>
      </c>
      <c r="E8" s="60">
        <f>ROUND(('70% Value'!E8*0.95),2)</f>
        <v>130.88999999999999</v>
      </c>
      <c r="F8" s="60">
        <f>ROUND(('70% Value'!F8*0.95),2)</f>
        <v>125.07</v>
      </c>
      <c r="G8" s="60">
        <f>ROUND(('70% Value'!G8*0.95),2)</f>
        <v>117.25</v>
      </c>
      <c r="H8" s="60">
        <f>ROUND(('70% Value'!H8*0.95),2)</f>
        <v>113.53</v>
      </c>
      <c r="I8" s="60">
        <f>ROUND(('70% Value'!I8*0.95),2)</f>
        <v>120.75</v>
      </c>
      <c r="J8" s="60">
        <f>ROUND(('70% Value'!J8*0.95),2)</f>
        <v>106.1</v>
      </c>
      <c r="K8" s="60">
        <f>ROUND(('70% Value'!K8*0.95),2)</f>
        <v>101.8</v>
      </c>
    </row>
    <row r="9" spans="1:11" ht="37.5" customHeight="1" x14ac:dyDescent="0.3">
      <c r="A9" s="50" t="s">
        <v>47</v>
      </c>
      <c r="B9" s="52" t="s">
        <v>15</v>
      </c>
      <c r="C9" s="60">
        <f>ROUND(('70% Value'!C9*0.95),2)</f>
        <v>116.46</v>
      </c>
      <c r="D9" s="60">
        <f>ROUND(('70% Value'!D9*0.95),2)</f>
        <v>111.26</v>
      </c>
      <c r="E9" s="60">
        <f>ROUND(('70% Value'!E9*0.95),2)</f>
        <v>107.07</v>
      </c>
      <c r="F9" s="60">
        <f>ROUND(('70% Value'!F9*0.95),2)</f>
        <v>101.91</v>
      </c>
      <c r="G9" s="60">
        <f>ROUND(('70% Value'!G9*0.95),2)</f>
        <v>93.43</v>
      </c>
      <c r="H9" s="60">
        <f>ROUND(('70% Value'!H9*0.95),2)</f>
        <v>90.37</v>
      </c>
      <c r="I9" s="60">
        <f>ROUND(('70% Value'!I9*0.95),2)</f>
        <v>97.6</v>
      </c>
      <c r="J9" s="60">
        <f>ROUND(('70% Value'!J9*0.95),2)</f>
        <v>82.28</v>
      </c>
      <c r="K9" s="60">
        <f>ROUND(('70% Value'!K9*0.95),2)</f>
        <v>78.650000000000006</v>
      </c>
    </row>
    <row r="10" spans="1:11" ht="37.5" customHeight="1" x14ac:dyDescent="0.3">
      <c r="A10" s="50" t="s">
        <v>48</v>
      </c>
      <c r="B10" s="52" t="s">
        <v>16</v>
      </c>
      <c r="C10" s="60">
        <f>ROUND(('70% Value'!C10*0.95),2)</f>
        <v>137.63999999999999</v>
      </c>
      <c r="D10" s="60">
        <f>ROUND(('70% Value'!D10*0.95),2)</f>
        <v>132.44</v>
      </c>
      <c r="E10" s="60">
        <f>ROUND(('70% Value'!E10*0.95),2)</f>
        <v>128.25</v>
      </c>
      <c r="F10" s="60">
        <f>ROUND(('70% Value'!F10*0.95),2)</f>
        <v>123.08</v>
      </c>
      <c r="G10" s="60">
        <f>ROUND(('70% Value'!G10*0.95),2)</f>
        <v>114.48</v>
      </c>
      <c r="H10" s="60">
        <f>ROUND(('70% Value'!H10*0.95),2)</f>
        <v>111.43</v>
      </c>
      <c r="I10" s="60">
        <f>ROUND(('70% Value'!I10*0.95),2)</f>
        <v>118.78</v>
      </c>
      <c r="J10" s="60">
        <f>ROUND(('70% Value'!J10*0.95),2)</f>
        <v>103.32</v>
      </c>
      <c r="K10" s="60">
        <f>ROUND(('70% Value'!K10*0.95),2)</f>
        <v>99.7</v>
      </c>
    </row>
    <row r="11" spans="1:11" ht="37.5" customHeight="1" x14ac:dyDescent="0.3">
      <c r="A11" s="50" t="s">
        <v>64</v>
      </c>
      <c r="B11" s="52" t="s">
        <v>17</v>
      </c>
      <c r="C11" s="60">
        <f>ROUND(('70% Value'!C11*0.95),2)</f>
        <v>120.44</v>
      </c>
      <c r="D11" s="60">
        <f>ROUND(('70% Value'!D11*0.95),2)</f>
        <v>116</v>
      </c>
      <c r="E11" s="60">
        <f>ROUND(('70% Value'!E11*0.95),2)</f>
        <v>112.17</v>
      </c>
      <c r="F11" s="60">
        <f>ROUND(('70% Value'!F11*0.95),2)</f>
        <v>106.58</v>
      </c>
      <c r="G11" s="60">
        <f>ROUND(('70% Value'!G11*0.95),2)</f>
        <v>97.21</v>
      </c>
      <c r="H11" s="60">
        <f>ROUND(('70% Value'!H11*0.95),2)</f>
        <v>93.57</v>
      </c>
      <c r="I11" s="60">
        <f>ROUND(('70% Value'!I11*0.95),2)</f>
        <v>102.39</v>
      </c>
      <c r="J11" s="60">
        <f>ROUND(('70% Value'!J11*0.95),2)</f>
        <v>85.35</v>
      </c>
      <c r="K11" s="60">
        <f>ROUND(('70% Value'!K11*0.95),2)</f>
        <v>81.61</v>
      </c>
    </row>
    <row r="12" spans="1:11" ht="37.5" customHeight="1" x14ac:dyDescent="0.3">
      <c r="A12" s="50" t="s">
        <v>65</v>
      </c>
      <c r="B12" s="52" t="s">
        <v>18</v>
      </c>
      <c r="C12" s="60">
        <f>ROUND(('70% Value'!C12*0.95),2)</f>
        <v>127.88</v>
      </c>
      <c r="D12" s="60">
        <f>ROUND(('70% Value'!D12*0.95),2)</f>
        <v>123.34</v>
      </c>
      <c r="E12" s="60">
        <f>ROUND(('70% Value'!E12*0.95),2)</f>
        <v>119.8</v>
      </c>
      <c r="F12" s="60">
        <f>ROUND(('70% Value'!F12*0.95),2)</f>
        <v>114.46</v>
      </c>
      <c r="G12" s="60">
        <f>ROUND(('70% Value'!G12*0.95),2)</f>
        <v>106.88</v>
      </c>
      <c r="H12" s="60">
        <f>ROUND(('70% Value'!H12*0.95),2)</f>
        <v>101.45</v>
      </c>
      <c r="I12" s="60">
        <f>ROUND(('70% Value'!I12*0.95),2)</f>
        <v>110.51</v>
      </c>
      <c r="J12" s="60">
        <f>ROUND(('70% Value'!J12*0.95),2)</f>
        <v>93.4</v>
      </c>
      <c r="K12" s="60">
        <f>ROUND(('70% Value'!K12*0.95),2)</f>
        <v>90.56</v>
      </c>
    </row>
    <row r="13" spans="1:11" ht="37.5" customHeight="1" x14ac:dyDescent="0.3">
      <c r="A13" s="50" t="s">
        <v>49</v>
      </c>
      <c r="B13" s="52" t="s">
        <v>19</v>
      </c>
      <c r="C13" s="60">
        <f>ROUND(('70% Value'!C13*0.95),2)</f>
        <v>72.17</v>
      </c>
      <c r="D13" s="60">
        <f>ROUND(('70% Value'!D13*0.95),2)</f>
        <v>68.86</v>
      </c>
      <c r="E13" s="60">
        <f>ROUND(('70% Value'!E13*0.95),2)</f>
        <v>64.88</v>
      </c>
      <c r="F13" s="60">
        <f>ROUND(('70% Value'!F13*0.95),2)</f>
        <v>62.39</v>
      </c>
      <c r="G13" s="60">
        <f>ROUND(('70% Value'!G13*0.95),2)</f>
        <v>55.97</v>
      </c>
      <c r="H13" s="60">
        <f>ROUND(('70% Value'!H13*0.95),2)</f>
        <v>53.44</v>
      </c>
      <c r="I13" s="60">
        <f>ROUND(('70% Value'!I13*0.95),2)</f>
        <v>59.76</v>
      </c>
      <c r="J13" s="60">
        <f>ROUND(('70% Value'!J13*0.95),2)</f>
        <v>46.93</v>
      </c>
      <c r="K13" s="60">
        <f>ROUND(('70% Value'!K13*0.95),2)</f>
        <v>43.94</v>
      </c>
    </row>
    <row r="14" spans="1:11" ht="37.5" customHeight="1" x14ac:dyDescent="0.3">
      <c r="A14" s="50" t="s">
        <v>50</v>
      </c>
      <c r="B14" s="52" t="s">
        <v>20</v>
      </c>
      <c r="C14" s="60">
        <f>ROUND(('70% Value'!C14*0.95),2)</f>
        <v>71.510000000000005</v>
      </c>
      <c r="D14" s="60">
        <f>ROUND(('70% Value'!D14*0.95),2)</f>
        <v>68.19</v>
      </c>
      <c r="E14" s="60">
        <f>ROUND(('70% Value'!E14*0.95),2)</f>
        <v>64.88</v>
      </c>
      <c r="F14" s="60">
        <f>ROUND(('70% Value'!F14*0.95),2)</f>
        <v>61.72</v>
      </c>
      <c r="G14" s="60">
        <f>ROUND(('70% Value'!G14*0.95),2)</f>
        <v>55.97</v>
      </c>
      <c r="H14" s="60">
        <f>ROUND(('70% Value'!H14*0.95),2)</f>
        <v>52.77</v>
      </c>
      <c r="I14" s="60">
        <f>ROUND(('70% Value'!I14*0.95),2)</f>
        <v>59.09</v>
      </c>
      <c r="J14" s="60">
        <f>ROUND(('70% Value'!J14*0.95),2)</f>
        <v>46.93</v>
      </c>
      <c r="K14" s="60">
        <f>ROUND(('70% Value'!K14*0.95),2)</f>
        <v>43.27</v>
      </c>
    </row>
    <row r="15" spans="1:11" ht="37.5" customHeight="1" x14ac:dyDescent="0.3">
      <c r="A15" s="50" t="s">
        <v>51</v>
      </c>
      <c r="B15" s="52" t="s">
        <v>21</v>
      </c>
      <c r="C15" s="60">
        <f>ROUND(('70% Value'!C15*0.95),2)</f>
        <v>67.56</v>
      </c>
      <c r="D15" s="60">
        <f>ROUND(('70% Value'!D15*0.95),2)</f>
        <v>64.239999999999995</v>
      </c>
      <c r="E15" s="60">
        <f>ROUND(('70% Value'!E15*0.95),2)</f>
        <v>60.93</v>
      </c>
      <c r="F15" s="60">
        <f>ROUND(('70% Value'!F15*0.95),2)</f>
        <v>57.77</v>
      </c>
      <c r="G15" s="60">
        <f>ROUND(('70% Value'!G15*0.95),2)</f>
        <v>52.16</v>
      </c>
      <c r="H15" s="60">
        <f>ROUND(('70% Value'!H15*0.95),2)</f>
        <v>48.96</v>
      </c>
      <c r="I15" s="60">
        <f>ROUND(('70% Value'!I15*0.95),2)</f>
        <v>55.15</v>
      </c>
      <c r="J15" s="60">
        <f>ROUND(('70% Value'!J15*0.95),2)</f>
        <v>43.12</v>
      </c>
      <c r="K15" s="60">
        <f>ROUND(('70% Value'!K15*0.95),2)</f>
        <v>0</v>
      </c>
    </row>
    <row r="16" spans="1:11" ht="37.5" customHeight="1" x14ac:dyDescent="0.3">
      <c r="A16" s="50" t="s">
        <v>52</v>
      </c>
      <c r="B16" s="52" t="s">
        <v>22</v>
      </c>
      <c r="C16" s="60">
        <f>ROUND(('70% Value'!C16*0.95),2)</f>
        <v>67.56</v>
      </c>
      <c r="D16" s="60">
        <f>ROUND(('70% Value'!D16*0.95),2)</f>
        <v>64.239999999999995</v>
      </c>
      <c r="E16" s="60">
        <f>ROUND(('70% Value'!E16*0.95),2)</f>
        <v>60.93</v>
      </c>
      <c r="F16" s="60">
        <f>ROUND(('70% Value'!F16*0.95),2)</f>
        <v>57.77</v>
      </c>
      <c r="G16" s="60">
        <f>ROUND(('70% Value'!G16*0.95),2)</f>
        <v>52.16</v>
      </c>
      <c r="H16" s="60">
        <f>ROUND(('70% Value'!H16*0.95),2)</f>
        <v>48.96</v>
      </c>
      <c r="I16" s="60">
        <f>ROUND(('70% Value'!I16*0.95),2)</f>
        <v>55.15</v>
      </c>
      <c r="J16" s="60">
        <f>ROUND(('70% Value'!J16*0.95),2)</f>
        <v>43.12</v>
      </c>
      <c r="K16" s="60">
        <f>ROUND(('70% Value'!K16*0.95),2)</f>
        <v>39.46</v>
      </c>
    </row>
    <row r="17" spans="1:11" ht="37.5" customHeight="1" x14ac:dyDescent="0.3">
      <c r="A17" s="50" t="s">
        <v>53</v>
      </c>
      <c r="B17" s="52" t="s">
        <v>23</v>
      </c>
      <c r="C17" s="60">
        <f>ROUND(('70% Value'!C17*0.95),2)</f>
        <v>120.44</v>
      </c>
      <c r="D17" s="60">
        <f>ROUND(('70% Value'!D17*0.95),2)</f>
        <v>116</v>
      </c>
      <c r="E17" s="60">
        <f>ROUND(('70% Value'!E17*0.95),2)</f>
        <v>112.17</v>
      </c>
      <c r="F17" s="60">
        <f>ROUND(('70% Value'!F17*0.95),2)</f>
        <v>106.58</v>
      </c>
      <c r="G17" s="60">
        <f>ROUND(('70% Value'!G17*0.95),2)</f>
        <v>97.21</v>
      </c>
      <c r="H17" s="60">
        <f>ROUND(('70% Value'!H17*0.95),2)</f>
        <v>93.57</v>
      </c>
      <c r="I17" s="60">
        <f>ROUND(('70% Value'!I17*0.95),2)</f>
        <v>102.39</v>
      </c>
      <c r="J17" s="60">
        <f>ROUND(('70% Value'!J17*0.95),2)</f>
        <v>85.35</v>
      </c>
      <c r="K17" s="60">
        <f>ROUND(('70% Value'!K17*0.95),2)</f>
        <v>81.61</v>
      </c>
    </row>
    <row r="18" spans="1:11" ht="37.5" customHeight="1" x14ac:dyDescent="0.3">
      <c r="A18" s="50" t="s">
        <v>54</v>
      </c>
      <c r="B18" s="52" t="s">
        <v>24</v>
      </c>
      <c r="C18" s="60">
        <f>ROUND(('70% Value'!C18*0.95),2)</f>
        <v>120.18</v>
      </c>
      <c r="D18" s="60">
        <f>ROUND(('70% Value'!D18*0.95),2)</f>
        <v>115.81</v>
      </c>
      <c r="E18" s="60">
        <f>ROUND(('70% Value'!E18*0.95),2)</f>
        <v>112.58</v>
      </c>
      <c r="F18" s="60">
        <f>ROUND(('70% Value'!F18*0.95),2)</f>
        <v>107.15</v>
      </c>
      <c r="G18" s="60">
        <f>ROUND(('70% Value'!G18*0.95),2)</f>
        <v>99.13</v>
      </c>
      <c r="H18" s="60">
        <f>ROUND(('70% Value'!H18*0.95),2)</f>
        <v>96.44</v>
      </c>
      <c r="I18" s="60">
        <f>ROUND(('70% Value'!I18*0.95),2)</f>
        <v>107.15</v>
      </c>
      <c r="J18" s="60">
        <f>ROUND(('70% Value'!J18*0.95),2)</f>
        <v>88.9</v>
      </c>
      <c r="K18" s="60">
        <f>ROUND(('70% Value'!K18*0.95),2)</f>
        <v>86.07</v>
      </c>
    </row>
    <row r="19" spans="1:11" ht="37.5" customHeight="1" x14ac:dyDescent="0.3">
      <c r="A19" s="50" t="s">
        <v>55</v>
      </c>
      <c r="B19" s="52" t="s">
        <v>25</v>
      </c>
      <c r="C19" s="60">
        <f>ROUND(('70% Value'!C19*0.95),2)</f>
        <v>202.69</v>
      </c>
      <c r="D19" s="60">
        <f>ROUND(('70% Value'!D19*0.95),2)</f>
        <v>198.25</v>
      </c>
      <c r="E19" s="60">
        <f>ROUND(('70% Value'!E19*0.95),2)</f>
        <v>194.42</v>
      </c>
      <c r="F19" s="60">
        <f>ROUND(('70% Value'!F19*0.95),2)</f>
        <v>188.82</v>
      </c>
      <c r="G19" s="60">
        <f>ROUND(('70% Value'!G19*0.95),2)</f>
        <v>178.84</v>
      </c>
      <c r="H19" s="60">
        <f>ROUND(('70% Value'!H19*0.95),2)</f>
        <v>0</v>
      </c>
      <c r="I19" s="60">
        <f>ROUND(('70% Value'!I19*0.95),2)</f>
        <v>184.64</v>
      </c>
      <c r="J19" s="60">
        <f>ROUND(('70% Value'!J19*0.95),2)</f>
        <v>166.97</v>
      </c>
      <c r="K19" s="60">
        <f>ROUND(('70% Value'!K19*0.95),2)</f>
        <v>0</v>
      </c>
    </row>
    <row r="20" spans="1:11" ht="37.5" customHeight="1" x14ac:dyDescent="0.3">
      <c r="A20" s="50" t="s">
        <v>55</v>
      </c>
      <c r="B20" s="52" t="s">
        <v>26</v>
      </c>
      <c r="C20" s="60">
        <f>ROUND(('70% Value'!C20*0.95),2)</f>
        <v>140.44999999999999</v>
      </c>
      <c r="D20" s="60">
        <f>ROUND(('70% Value'!D20*0.95),2)</f>
        <v>135.99</v>
      </c>
      <c r="E20" s="60">
        <f>ROUND(('70% Value'!E20*0.95),2)</f>
        <v>132.16999999999999</v>
      </c>
      <c r="F20" s="60">
        <f>ROUND(('70% Value'!F20*0.95),2)</f>
        <v>126.58</v>
      </c>
      <c r="G20" s="60">
        <f>ROUND(('70% Value'!G20*0.95),2)</f>
        <v>117.88</v>
      </c>
      <c r="H20" s="60">
        <f>ROUND(('70% Value'!H20*0.95),2)</f>
        <v>0</v>
      </c>
      <c r="I20" s="60">
        <f>ROUND(('70% Value'!I20*0.95),2)</f>
        <v>122.39</v>
      </c>
      <c r="J20" s="60">
        <f>ROUND(('70% Value'!J20*0.95),2)</f>
        <v>106.01</v>
      </c>
      <c r="K20" s="60">
        <f>ROUND(('70% Value'!K20*0.95),2)</f>
        <v>0</v>
      </c>
    </row>
    <row r="21" spans="1:11" ht="37.5" customHeight="1" x14ac:dyDescent="0.3">
      <c r="A21" s="50" t="s">
        <v>56</v>
      </c>
      <c r="B21" s="52" t="s">
        <v>27</v>
      </c>
      <c r="C21" s="60">
        <f>ROUND(('70% Value'!C21*0.95),2)</f>
        <v>137.04</v>
      </c>
      <c r="D21" s="60">
        <f>ROUND(('70% Value'!D21*0.95),2)</f>
        <v>132.59</v>
      </c>
      <c r="E21" s="60">
        <f>ROUND(('70% Value'!E21*0.95),2)</f>
        <v>128.76</v>
      </c>
      <c r="F21" s="60">
        <f>ROUND(('70% Value'!F21*0.95),2)</f>
        <v>123.18</v>
      </c>
      <c r="G21" s="60">
        <f>ROUND(('70% Value'!G21*0.95),2)</f>
        <v>114.8</v>
      </c>
      <c r="H21" s="60">
        <f>ROUND(('70% Value'!H21*0.95),2)</f>
        <v>110.49</v>
      </c>
      <c r="I21" s="60">
        <f>ROUND(('70% Value'!I21*0.95),2)</f>
        <v>118.99</v>
      </c>
      <c r="J21" s="60">
        <f>ROUND(('70% Value'!J21*0.95),2)</f>
        <v>102.93</v>
      </c>
      <c r="K21" s="60">
        <f>ROUND(('70% Value'!K21*0.95),2)</f>
        <v>97.86</v>
      </c>
    </row>
    <row r="22" spans="1:11" ht="37.5" customHeight="1" x14ac:dyDescent="0.3">
      <c r="A22" s="50" t="s">
        <v>57</v>
      </c>
      <c r="B22" s="52" t="s">
        <v>28</v>
      </c>
      <c r="C22" s="60">
        <f>ROUND(('70% Value'!C22*0.95),2)</f>
        <v>120.18</v>
      </c>
      <c r="D22" s="60">
        <f>ROUND(('70% Value'!D22*0.95),2)</f>
        <v>115.81</v>
      </c>
      <c r="E22" s="60">
        <f>ROUND(('70% Value'!E22*0.95),2)</f>
        <v>112.58</v>
      </c>
      <c r="F22" s="60">
        <f>ROUND(('70% Value'!F22*0.95),2)</f>
        <v>107.15</v>
      </c>
      <c r="G22" s="60">
        <f>ROUND(('70% Value'!G22*0.95),2)</f>
        <v>99.13</v>
      </c>
      <c r="H22" s="60">
        <f>ROUND(('70% Value'!H22*0.95),2)</f>
        <v>96.44</v>
      </c>
      <c r="I22" s="60">
        <f>ROUND(('70% Value'!I22*0.95),2)</f>
        <v>107.15</v>
      </c>
      <c r="J22" s="60">
        <f>ROUND(('70% Value'!J22*0.95),2)</f>
        <v>88.9</v>
      </c>
      <c r="K22" s="60">
        <f>ROUND(('70% Value'!K22*0.95),2)</f>
        <v>86.07</v>
      </c>
    </row>
    <row r="23" spans="1:11" ht="37.5" customHeight="1" x14ac:dyDescent="0.3">
      <c r="A23" s="50" t="s">
        <v>66</v>
      </c>
      <c r="B23" s="52" t="s">
        <v>29</v>
      </c>
      <c r="C23" s="60">
        <f>ROUND(('70% Value'!C23*0.95),2)</f>
        <v>87.93</v>
      </c>
      <c r="D23" s="60">
        <f>ROUND(('70% Value'!D23*0.95),2)</f>
        <v>84.51</v>
      </c>
      <c r="E23" s="60">
        <f>ROUND(('70% Value'!E23*0.95),2)</f>
        <v>80.95</v>
      </c>
      <c r="F23" s="60">
        <f>ROUND(('70% Value'!F23*0.95),2)</f>
        <v>77.09</v>
      </c>
      <c r="G23" s="60">
        <f>ROUND(('70% Value'!G23*0.95),2)</f>
        <v>70.61</v>
      </c>
      <c r="H23" s="60">
        <f>ROUND(('70% Value'!H23*0.95),2)</f>
        <v>68.489999999999995</v>
      </c>
      <c r="I23" s="60">
        <f>ROUND(('70% Value'!I23*0.95),2)</f>
        <v>73.319999999999993</v>
      </c>
      <c r="J23" s="60">
        <f>ROUND(('70% Value'!J23*0.95),2)</f>
        <v>61.06</v>
      </c>
      <c r="K23" s="60">
        <f>ROUND(('70% Value'!K23*0.95),2)</f>
        <v>58.62</v>
      </c>
    </row>
    <row r="24" spans="1:11" ht="37.5" customHeight="1" x14ac:dyDescent="0.3">
      <c r="A24" s="50" t="s">
        <v>58</v>
      </c>
      <c r="B24" s="52" t="s">
        <v>30</v>
      </c>
      <c r="C24" s="60">
        <f>ROUND(('70% Value'!C24*0.95),2)</f>
        <v>121.22</v>
      </c>
      <c r="D24" s="60">
        <f>ROUND(('70% Value'!D24*0.95),2)</f>
        <v>116.84</v>
      </c>
      <c r="E24" s="60">
        <f>ROUND(('70% Value'!E24*0.95),2)</f>
        <v>113.6</v>
      </c>
      <c r="F24" s="60">
        <f>ROUND(('70% Value'!F24*0.95),2)</f>
        <v>108.18</v>
      </c>
      <c r="G24" s="60">
        <f>ROUND(('70% Value'!G24*0.95),2)</f>
        <v>100.33</v>
      </c>
      <c r="H24" s="60">
        <f>ROUND(('70% Value'!H24*0.95),2)</f>
        <v>97.65</v>
      </c>
      <c r="I24" s="60">
        <f>ROUND(('70% Value'!I24*0.95),2)</f>
        <v>108.18</v>
      </c>
      <c r="J24" s="60">
        <f>ROUND(('70% Value'!J24*0.95),2)</f>
        <v>90.1</v>
      </c>
      <c r="K24" s="60">
        <f>ROUND(('70% Value'!K24*0.95),2)</f>
        <v>87.27</v>
      </c>
    </row>
    <row r="25" spans="1:11" ht="37.5" customHeight="1" x14ac:dyDescent="0.3">
      <c r="A25" s="50" t="s">
        <v>59</v>
      </c>
      <c r="B25" s="52" t="s">
        <v>31</v>
      </c>
      <c r="C25" s="60">
        <f>ROUND(('70% Value'!C25*0.95),2)</f>
        <v>101.65</v>
      </c>
      <c r="D25" s="60">
        <f>ROUND(('70% Value'!D25*0.95),2)</f>
        <v>97.27</v>
      </c>
      <c r="E25" s="60">
        <f>ROUND(('70% Value'!E25*0.95),2)</f>
        <v>94.04</v>
      </c>
      <c r="F25" s="60">
        <f>ROUND(('70% Value'!F25*0.95),2)</f>
        <v>88.62</v>
      </c>
      <c r="G25" s="60">
        <f>ROUND(('70% Value'!G25*0.95),2)</f>
        <v>81.16</v>
      </c>
      <c r="H25" s="60">
        <f>ROUND(('70% Value'!H25*0.95),2)</f>
        <v>78.48</v>
      </c>
      <c r="I25" s="60">
        <f>ROUND(('70% Value'!I25*0.95),2)</f>
        <v>88.62</v>
      </c>
      <c r="J25" s="60">
        <f>ROUND(('70% Value'!J25*0.95),2)</f>
        <v>70.930000000000007</v>
      </c>
      <c r="K25" s="60">
        <f>ROUND(('70% Value'!K25*0.95),2)</f>
        <v>68.099999999999994</v>
      </c>
    </row>
    <row r="26" spans="1:11" ht="37.5" customHeight="1" x14ac:dyDescent="0.3">
      <c r="A26" s="50" t="s">
        <v>60</v>
      </c>
      <c r="B26" s="52" t="s">
        <v>32</v>
      </c>
      <c r="C26" s="60">
        <f>ROUND(('70% Value'!C26*0.95),2)</f>
        <v>95.71</v>
      </c>
      <c r="D26" s="60">
        <f>ROUND(('70% Value'!D26*0.95),2)</f>
        <v>93.08</v>
      </c>
      <c r="E26" s="60">
        <f>ROUND(('70% Value'!E26*0.95),2)</f>
        <v>90.78</v>
      </c>
      <c r="F26" s="60">
        <f>ROUND(('70% Value'!F26*0.95),2)</f>
        <v>88.33</v>
      </c>
      <c r="G26" s="60">
        <f>ROUND(('70% Value'!G26*0.95),2)</f>
        <v>85.08</v>
      </c>
      <c r="H26" s="60">
        <f>ROUND(('70% Value'!H26*0.95),2)</f>
        <v>82.87</v>
      </c>
      <c r="I26" s="60">
        <f>ROUND(('70% Value'!I26*0.95),2)</f>
        <v>86.83</v>
      </c>
      <c r="J26" s="60">
        <f>ROUND(('70% Value'!J26*0.95),2)</f>
        <v>79.62</v>
      </c>
      <c r="K26" s="60">
        <f>ROUND(('70% Value'!K26*0.95),2)</f>
        <v>74.92</v>
      </c>
    </row>
    <row r="27" spans="1:11" ht="37.5" customHeight="1" x14ac:dyDescent="0.3">
      <c r="A27" s="50" t="s">
        <v>61</v>
      </c>
      <c r="B27" s="52" t="s">
        <v>33</v>
      </c>
      <c r="C27" s="60">
        <f>ROUND(('70% Value'!C27*0.95),2)</f>
        <v>120.18</v>
      </c>
      <c r="D27" s="60">
        <f>ROUND(('70% Value'!D27*0.95),2)</f>
        <v>115.81</v>
      </c>
      <c r="E27" s="60">
        <f>ROUND(('70% Value'!E27*0.95),2)</f>
        <v>112.58</v>
      </c>
      <c r="F27" s="60">
        <f>ROUND(('70% Value'!F27*0.95),2)</f>
        <v>107.15</v>
      </c>
      <c r="G27" s="60">
        <f>ROUND(('70% Value'!G27*0.95),2)</f>
        <v>99.13</v>
      </c>
      <c r="H27" s="60">
        <f>ROUND(('70% Value'!H27*0.95),2)</f>
        <v>96.44</v>
      </c>
      <c r="I27" s="60">
        <f>ROUND(('70% Value'!I27*0.95),2)</f>
        <v>107.15</v>
      </c>
      <c r="J27" s="60">
        <f>ROUND(('70% Value'!J27*0.95),2)</f>
        <v>88.9</v>
      </c>
      <c r="K27" s="60">
        <f>ROUND(('70% Value'!K27*0.95),2)</f>
        <v>86.07</v>
      </c>
    </row>
    <row r="28" spans="1:11" ht="37.5" customHeight="1" x14ac:dyDescent="0.3">
      <c r="A28" s="50" t="s">
        <v>62</v>
      </c>
      <c r="B28" s="52" t="s">
        <v>34</v>
      </c>
      <c r="C28" s="60">
        <f>ROUND(('70% Value'!C28*0.95),2)</f>
        <v>66.900000000000006</v>
      </c>
      <c r="D28" s="60">
        <f>ROUND(('70% Value'!D28*0.95),2)</f>
        <v>63.57</v>
      </c>
      <c r="E28" s="60">
        <f>ROUND(('70% Value'!E28*0.95),2)</f>
        <v>59.6</v>
      </c>
      <c r="F28" s="60">
        <f>ROUND(('70% Value'!F28*0.95),2)</f>
        <v>57.1</v>
      </c>
      <c r="G28" s="60">
        <f>ROUND(('70% Value'!G28*0.95),2)</f>
        <v>50.83</v>
      </c>
      <c r="H28" s="60">
        <f>ROUND(('70% Value'!H28*0.95),2)</f>
        <v>48.3</v>
      </c>
      <c r="I28" s="60">
        <f>ROUND(('70% Value'!I28*0.95),2)</f>
        <v>54.48</v>
      </c>
      <c r="J28" s="60">
        <f>ROUND(('70% Value'!J28*0.95),2)</f>
        <v>41.79</v>
      </c>
      <c r="K28" s="60">
        <f>ROUND(('70% Value'!K28*0.95),2)</f>
        <v>38.799999999999997</v>
      </c>
    </row>
    <row r="29" spans="1:11" ht="37.5" customHeight="1" x14ac:dyDescent="0.3">
      <c r="A29" s="50" t="s">
        <v>63</v>
      </c>
      <c r="B29" s="52" t="s">
        <v>35</v>
      </c>
      <c r="C29" s="60">
        <f>ROUND(('70% Value'!C29*0.95),2)</f>
        <v>66.23</v>
      </c>
      <c r="D29" s="60">
        <f>ROUND(('70% Value'!D29*0.95),2)</f>
        <v>62.91</v>
      </c>
      <c r="E29" s="60">
        <f>ROUND(('70% Value'!E29*0.95),2)</f>
        <v>59.6</v>
      </c>
      <c r="F29" s="60">
        <f>ROUND(('70% Value'!F29*0.95),2)</f>
        <v>56.44</v>
      </c>
      <c r="G29" s="60">
        <f>ROUND(('70% Value'!G29*0.95),2)</f>
        <v>50.83</v>
      </c>
      <c r="H29" s="60">
        <f>ROUND(('70% Value'!H29*0.95),2)</f>
        <v>47.63</v>
      </c>
      <c r="I29" s="60">
        <f>ROUND(('70% Value'!I29*0.95),2)</f>
        <v>53.82</v>
      </c>
      <c r="J29" s="60">
        <f>ROUND(('70% Value'!J29*0.95),2)</f>
        <v>41.79</v>
      </c>
      <c r="K29" s="60">
        <f>ROUND(('70% Value'!K29*0.95),2)</f>
        <v>38.130000000000003</v>
      </c>
    </row>
    <row r="30" spans="1:11" ht="37.5" customHeight="1" x14ac:dyDescent="0.3">
      <c r="A30" s="50" t="s">
        <v>67</v>
      </c>
      <c r="B30" s="52" t="s">
        <v>36</v>
      </c>
      <c r="C30" s="60">
        <f>ROUND(('70% Value'!C30*0.95),2)</f>
        <v>51.76</v>
      </c>
      <c r="D30" s="60">
        <f>ROUND(('70% Value'!D30*0.95),2)</f>
        <v>48.86</v>
      </c>
      <c r="E30" s="60">
        <f>ROUND(('70% Value'!E30*0.95),2)</f>
        <v>45.91</v>
      </c>
      <c r="F30" s="60">
        <f>ROUND(('70% Value'!F30*0.95),2)</f>
        <v>43.58</v>
      </c>
      <c r="G30" s="60">
        <f>ROUND(('70% Value'!G30*0.95),2)</f>
        <v>39.39</v>
      </c>
      <c r="H30" s="60">
        <f>ROUND(('70% Value'!H30*0.95),2)</f>
        <v>36.78</v>
      </c>
      <c r="I30" s="60">
        <f>ROUND(('70% Value'!I30*0.95),2)</f>
        <v>41.62</v>
      </c>
      <c r="J30" s="60">
        <f>ROUND(('70% Value'!J30*0.95),2)</f>
        <v>31.14</v>
      </c>
      <c r="K30" s="60">
        <f>ROUND(('70% Value'!K30*0.95),2)</f>
        <v>29.68</v>
      </c>
    </row>
    <row r="32" spans="1:11" ht="24" hidden="1" thickBot="1" x14ac:dyDescent="0.4">
      <c r="B32" s="49" t="s">
        <v>98</v>
      </c>
      <c r="C32" s="98"/>
      <c r="D32" s="98"/>
      <c r="E32" s="98"/>
      <c r="F32" s="98"/>
      <c r="G32" s="98"/>
      <c r="H32" s="98"/>
      <c r="I32" s="98"/>
      <c r="J32" s="98"/>
      <c r="K32" s="99"/>
    </row>
    <row r="33" spans="1:11" ht="15.75" thickBot="1" x14ac:dyDescent="0.3"/>
    <row r="34" spans="1:11" ht="19.5" thickBot="1" x14ac:dyDescent="0.35">
      <c r="B34" s="62" t="s">
        <v>38</v>
      </c>
      <c r="C34" s="63" t="str">
        <f>+'Permit&amp;Review Fees'!C42</f>
        <v>VB</v>
      </c>
      <c r="D34" s="64">
        <f>HLOOKUP(C34,C1:K2,2,FALSE)</f>
        <v>11</v>
      </c>
      <c r="E34" s="111" t="s">
        <v>108</v>
      </c>
      <c r="F34" s="111"/>
      <c r="G34" s="65" t="s">
        <v>106</v>
      </c>
      <c r="H34" s="59"/>
      <c r="I34" s="59"/>
      <c r="J34" s="59"/>
      <c r="K34" s="15" t="s">
        <v>106</v>
      </c>
    </row>
    <row r="35" spans="1:11" ht="19.5" thickBot="1" x14ac:dyDescent="0.35">
      <c r="B35" s="66" t="s">
        <v>68</v>
      </c>
      <c r="C35" s="67" t="str">
        <f>+'Permit&amp;Review Fees'!C43</f>
        <v>B</v>
      </c>
      <c r="D35" s="34"/>
      <c r="E35" s="34"/>
      <c r="F35" s="34"/>
      <c r="G35" s="68"/>
      <c r="H35" s="59"/>
      <c r="I35" s="28" t="s">
        <v>41</v>
      </c>
      <c r="J35" s="41">
        <f>SUM(G56:G63)</f>
        <v>408</v>
      </c>
      <c r="K35" s="15" t="s">
        <v>107</v>
      </c>
    </row>
    <row r="36" spans="1:11" ht="19.5" thickBot="1" x14ac:dyDescent="0.35">
      <c r="B36" s="73" t="s">
        <v>37</v>
      </c>
      <c r="C36" s="74">
        <f>+'Permit&amp;Review Fees'!C44</f>
        <v>1000</v>
      </c>
      <c r="D36" s="38"/>
      <c r="E36" s="38"/>
      <c r="F36" s="38"/>
      <c r="G36" s="75"/>
      <c r="H36" s="59"/>
      <c r="I36" s="48" t="s">
        <v>100</v>
      </c>
      <c r="J36" s="41">
        <f>IF(G34="Yes",ROUND((J35*0.25),2),0)</f>
        <v>102</v>
      </c>
      <c r="K36" s="59"/>
    </row>
    <row r="37" spans="1:11" ht="38.25" thickBot="1" x14ac:dyDescent="0.35">
      <c r="B37" s="69" t="s">
        <v>39</v>
      </c>
      <c r="C37" s="110">
        <f>VLOOKUP(C35,A4:K30,D34,FALSE)</f>
        <v>81.61</v>
      </c>
      <c r="D37" s="110"/>
      <c r="E37" s="34"/>
      <c r="F37" s="34"/>
      <c r="G37" s="68"/>
      <c r="H37" s="59"/>
      <c r="I37" s="28" t="s">
        <v>109</v>
      </c>
      <c r="J37" s="76">
        <f>SUM(J35:J36)</f>
        <v>510</v>
      </c>
      <c r="K37" s="59"/>
    </row>
    <row r="38" spans="1:11" ht="19.5" thickBot="1" x14ac:dyDescent="0.35">
      <c r="B38" s="70" t="s">
        <v>110</v>
      </c>
      <c r="C38" s="109">
        <f>+C36*C37</f>
        <v>81610</v>
      </c>
      <c r="D38" s="109"/>
      <c r="E38" s="71"/>
      <c r="F38" s="71"/>
      <c r="G38" s="72"/>
      <c r="H38" s="51"/>
      <c r="I38" s="51"/>
      <c r="J38" s="51"/>
      <c r="K38" s="51"/>
    </row>
    <row r="39" spans="1:11" x14ac:dyDescent="0.25">
      <c r="B39" s="6"/>
      <c r="C39" s="7"/>
    </row>
    <row r="41" spans="1:11" ht="15.75" hidden="1" x14ac:dyDescent="0.25">
      <c r="A41" s="44"/>
      <c r="B41" s="45"/>
      <c r="C41" s="45" t="s">
        <v>85</v>
      </c>
      <c r="D41" s="45" t="s">
        <v>86</v>
      </c>
      <c r="E41" s="45" t="s">
        <v>80</v>
      </c>
      <c r="F41" s="21"/>
      <c r="G41" s="21"/>
    </row>
    <row r="42" spans="1:11" ht="15.75" hidden="1" x14ac:dyDescent="0.25">
      <c r="A42" s="46" t="s">
        <v>71</v>
      </c>
      <c r="B42" s="44" t="s">
        <v>87</v>
      </c>
      <c r="C42" s="46">
        <v>3000</v>
      </c>
      <c r="D42" s="45">
        <v>50</v>
      </c>
      <c r="E42" s="45"/>
      <c r="F42" s="21"/>
      <c r="G42" s="21"/>
    </row>
    <row r="43" spans="1:11" ht="15.75" hidden="1" x14ac:dyDescent="0.25">
      <c r="A43" s="46" t="s">
        <v>72</v>
      </c>
      <c r="B43" s="44" t="s">
        <v>88</v>
      </c>
      <c r="C43" s="46">
        <v>45000</v>
      </c>
      <c r="D43" s="45">
        <v>50</v>
      </c>
      <c r="E43" s="47">
        <v>5</v>
      </c>
      <c r="F43" s="21"/>
      <c r="G43" s="21"/>
    </row>
    <row r="44" spans="1:11" ht="15.75" hidden="1" x14ac:dyDescent="0.25">
      <c r="A44" s="46" t="s">
        <v>73</v>
      </c>
      <c r="B44" s="44" t="s">
        <v>89</v>
      </c>
      <c r="C44" s="46">
        <v>100000</v>
      </c>
      <c r="D44" s="45">
        <v>260</v>
      </c>
      <c r="E44" s="47">
        <v>4</v>
      </c>
      <c r="F44" s="21"/>
      <c r="G44" s="21"/>
    </row>
    <row r="45" spans="1:11" ht="15.75" hidden="1" x14ac:dyDescent="0.25">
      <c r="A45" s="46" t="s">
        <v>7</v>
      </c>
      <c r="B45" s="44" t="s">
        <v>90</v>
      </c>
      <c r="C45" s="46">
        <v>500000</v>
      </c>
      <c r="D45" s="45">
        <v>480</v>
      </c>
      <c r="E45" s="47">
        <v>3</v>
      </c>
      <c r="F45" s="21"/>
      <c r="G45" s="21"/>
    </row>
    <row r="46" spans="1:11" ht="15.75" hidden="1" x14ac:dyDescent="0.25">
      <c r="A46" s="46" t="s">
        <v>74</v>
      </c>
      <c r="B46" s="44" t="s">
        <v>91</v>
      </c>
      <c r="C46" s="46">
        <v>1000000</v>
      </c>
      <c r="D46" s="45">
        <v>1680</v>
      </c>
      <c r="E46" s="47">
        <v>2</v>
      </c>
      <c r="F46" s="21"/>
      <c r="G46" s="21"/>
    </row>
    <row r="47" spans="1:11" ht="15.75" hidden="1" x14ac:dyDescent="0.25">
      <c r="A47" s="46" t="s">
        <v>75</v>
      </c>
      <c r="B47" s="44" t="s">
        <v>92</v>
      </c>
      <c r="C47" s="46">
        <v>10000000</v>
      </c>
      <c r="D47" s="45">
        <v>2680</v>
      </c>
      <c r="E47" s="47">
        <v>1</v>
      </c>
      <c r="F47" s="21"/>
      <c r="G47" s="21"/>
    </row>
    <row r="48" spans="1:11" ht="15.75" hidden="1" x14ac:dyDescent="0.25">
      <c r="A48" s="46" t="s">
        <v>76</v>
      </c>
      <c r="B48" s="44" t="s">
        <v>93</v>
      </c>
      <c r="C48" s="46">
        <v>100000000</v>
      </c>
      <c r="D48" s="45">
        <v>11680</v>
      </c>
      <c r="E48" s="47">
        <v>0.5</v>
      </c>
      <c r="F48" s="21"/>
      <c r="G48" s="21"/>
    </row>
    <row r="49" spans="1:7" ht="15.75" hidden="1" x14ac:dyDescent="0.25">
      <c r="A49" s="46" t="s">
        <v>77</v>
      </c>
      <c r="B49" s="44" t="s">
        <v>94</v>
      </c>
      <c r="C49" s="46" t="s">
        <v>70</v>
      </c>
      <c r="D49" s="45">
        <v>56680</v>
      </c>
      <c r="E49" s="47">
        <v>0.25</v>
      </c>
      <c r="F49" s="21"/>
      <c r="G49" s="21"/>
    </row>
    <row r="50" spans="1:7" ht="15.75" hidden="1" x14ac:dyDescent="0.25">
      <c r="B50" s="22"/>
      <c r="C50" s="22"/>
      <c r="D50" s="21"/>
      <c r="E50" s="21"/>
      <c r="F50" s="21"/>
      <c r="G50" s="21"/>
    </row>
    <row r="51" spans="1:7" ht="15.75" hidden="1" x14ac:dyDescent="0.25">
      <c r="B51" s="22"/>
      <c r="C51" s="22"/>
      <c r="D51" s="21"/>
      <c r="E51" s="21"/>
      <c r="F51" s="21"/>
      <c r="G51" s="21"/>
    </row>
    <row r="52" spans="1:7" ht="15.75" hidden="1" x14ac:dyDescent="0.25">
      <c r="B52" s="22" t="s">
        <v>78</v>
      </c>
      <c r="C52" s="22"/>
      <c r="D52" s="22" t="s">
        <v>79</v>
      </c>
      <c r="E52" s="21"/>
      <c r="F52" s="21"/>
      <c r="G52" s="21"/>
    </row>
    <row r="53" spans="1:7" ht="15.75" hidden="1" x14ac:dyDescent="0.25">
      <c r="B53" s="22">
        <f>+C36*C37</f>
        <v>81610</v>
      </c>
      <c r="C53" s="24"/>
      <c r="D53" s="21">
        <f>ROUNDUP((B53/1000),0)</f>
        <v>82</v>
      </c>
      <c r="E53" s="21"/>
      <c r="F53" s="21"/>
      <c r="G53" s="21"/>
    </row>
    <row r="54" spans="1:7" ht="16.5" hidden="1" thickBot="1" x14ac:dyDescent="0.3">
      <c r="B54" s="22"/>
      <c r="C54" s="22"/>
      <c r="D54" s="21"/>
      <c r="E54" s="21"/>
      <c r="F54" s="21"/>
      <c r="G54" s="21"/>
    </row>
    <row r="55" spans="1:7" ht="47.25" hidden="1" x14ac:dyDescent="0.25">
      <c r="A55" s="29"/>
      <c r="B55" s="30"/>
      <c r="C55" s="30" t="s">
        <v>69</v>
      </c>
      <c r="D55" s="31" t="s">
        <v>81</v>
      </c>
      <c r="E55" s="31" t="s">
        <v>95</v>
      </c>
      <c r="F55" s="31" t="s">
        <v>96</v>
      </c>
      <c r="G55" s="32" t="s">
        <v>84</v>
      </c>
    </row>
    <row r="56" spans="1:7" ht="15.75" hidden="1" x14ac:dyDescent="0.25">
      <c r="A56" s="33" t="s">
        <v>71</v>
      </c>
      <c r="B56" s="34" t="str">
        <f t="shared" ref="B56:B63" si="0">IF(C56=0,"",B42)</f>
        <v/>
      </c>
      <c r="C56" s="35">
        <f>IF($B$53&lt;(C42+1),IF($B$53&gt;0,D42,0),0)</f>
        <v>0</v>
      </c>
      <c r="D56" s="36">
        <f t="shared" ref="D56:D63" si="1">IF(C56=0,0,E42)</f>
        <v>0</v>
      </c>
      <c r="E56" s="36">
        <v>0</v>
      </c>
      <c r="F56" s="36">
        <f>+E56*D56</f>
        <v>0</v>
      </c>
      <c r="G56" s="42">
        <f>+C56+F56</f>
        <v>0</v>
      </c>
    </row>
    <row r="57" spans="1:7" ht="15.75" hidden="1" x14ac:dyDescent="0.25">
      <c r="A57" s="33" t="s">
        <v>72</v>
      </c>
      <c r="B57" s="34" t="str">
        <f t="shared" si="0"/>
        <v/>
      </c>
      <c r="C57" s="35">
        <f t="shared" ref="C57:C62" si="2">IF($B$53&lt;(C43+1),IF($B$53&gt;C42,D43,0),0)</f>
        <v>0</v>
      </c>
      <c r="D57" s="36">
        <f t="shared" si="1"/>
        <v>0</v>
      </c>
      <c r="E57" s="36">
        <f t="shared" ref="E57:E63" si="3">IF(C57=0,0,$D$53-(C42/1000))</f>
        <v>0</v>
      </c>
      <c r="F57" s="36">
        <f t="shared" ref="F57:F63" si="4">+E57*D57</f>
        <v>0</v>
      </c>
      <c r="G57" s="42">
        <f t="shared" ref="G57:G63" si="5">+C57+F57</f>
        <v>0</v>
      </c>
    </row>
    <row r="58" spans="1:7" ht="15.75" hidden="1" x14ac:dyDescent="0.25">
      <c r="A58" s="33" t="s">
        <v>73</v>
      </c>
      <c r="B58" s="34" t="str">
        <f t="shared" si="0"/>
        <v>$45,000 to $100,000</v>
      </c>
      <c r="C58" s="35">
        <f t="shared" si="2"/>
        <v>260</v>
      </c>
      <c r="D58" s="36">
        <f t="shared" si="1"/>
        <v>4</v>
      </c>
      <c r="E58" s="36">
        <f t="shared" si="3"/>
        <v>37</v>
      </c>
      <c r="F58" s="36">
        <f t="shared" si="4"/>
        <v>148</v>
      </c>
      <c r="G58" s="42">
        <f t="shared" si="5"/>
        <v>408</v>
      </c>
    </row>
    <row r="59" spans="1:7" ht="15.75" hidden="1" x14ac:dyDescent="0.25">
      <c r="A59" s="33" t="s">
        <v>7</v>
      </c>
      <c r="B59" s="34" t="str">
        <f t="shared" si="0"/>
        <v/>
      </c>
      <c r="C59" s="35">
        <f t="shared" si="2"/>
        <v>0</v>
      </c>
      <c r="D59" s="36">
        <f t="shared" si="1"/>
        <v>0</v>
      </c>
      <c r="E59" s="36">
        <f t="shared" si="3"/>
        <v>0</v>
      </c>
      <c r="F59" s="36">
        <f t="shared" si="4"/>
        <v>0</v>
      </c>
      <c r="G59" s="42">
        <f t="shared" si="5"/>
        <v>0</v>
      </c>
    </row>
    <row r="60" spans="1:7" ht="15.75" hidden="1" x14ac:dyDescent="0.25">
      <c r="A60" s="33" t="s">
        <v>74</v>
      </c>
      <c r="B60" s="34" t="str">
        <f t="shared" si="0"/>
        <v/>
      </c>
      <c r="C60" s="35">
        <f t="shared" si="2"/>
        <v>0</v>
      </c>
      <c r="D60" s="36">
        <f t="shared" si="1"/>
        <v>0</v>
      </c>
      <c r="E60" s="36">
        <f t="shared" si="3"/>
        <v>0</v>
      </c>
      <c r="F60" s="36">
        <f t="shared" si="4"/>
        <v>0</v>
      </c>
      <c r="G60" s="42">
        <f t="shared" si="5"/>
        <v>0</v>
      </c>
    </row>
    <row r="61" spans="1:7" ht="15.75" hidden="1" x14ac:dyDescent="0.25">
      <c r="A61" s="33" t="s">
        <v>75</v>
      </c>
      <c r="B61" s="34" t="str">
        <f t="shared" si="0"/>
        <v/>
      </c>
      <c r="C61" s="35">
        <f t="shared" si="2"/>
        <v>0</v>
      </c>
      <c r="D61" s="36">
        <f t="shared" si="1"/>
        <v>0</v>
      </c>
      <c r="E61" s="36">
        <f t="shared" si="3"/>
        <v>0</v>
      </c>
      <c r="F61" s="36">
        <f t="shared" si="4"/>
        <v>0</v>
      </c>
      <c r="G61" s="42">
        <f t="shared" si="5"/>
        <v>0</v>
      </c>
    </row>
    <row r="62" spans="1:7" ht="15.75" hidden="1" x14ac:dyDescent="0.25">
      <c r="A62" s="33" t="s">
        <v>76</v>
      </c>
      <c r="B62" s="34" t="str">
        <f t="shared" si="0"/>
        <v/>
      </c>
      <c r="C62" s="35">
        <f t="shared" si="2"/>
        <v>0</v>
      </c>
      <c r="D62" s="36">
        <f t="shared" si="1"/>
        <v>0</v>
      </c>
      <c r="E62" s="36">
        <f t="shared" si="3"/>
        <v>0</v>
      </c>
      <c r="F62" s="36">
        <f t="shared" si="4"/>
        <v>0</v>
      </c>
      <c r="G62" s="42">
        <f t="shared" si="5"/>
        <v>0</v>
      </c>
    </row>
    <row r="63" spans="1:7" ht="16.5" hidden="1" thickBot="1" x14ac:dyDescent="0.3">
      <c r="A63" s="37" t="s">
        <v>77</v>
      </c>
      <c r="B63" s="38" t="str">
        <f t="shared" si="0"/>
        <v/>
      </c>
      <c r="C63" s="39">
        <f>IF($B$53&gt;C48,D49,0)</f>
        <v>0</v>
      </c>
      <c r="D63" s="40">
        <f t="shared" si="1"/>
        <v>0</v>
      </c>
      <c r="E63" s="40">
        <f t="shared" si="3"/>
        <v>0</v>
      </c>
      <c r="F63" s="40">
        <f t="shared" si="4"/>
        <v>0</v>
      </c>
      <c r="G63" s="43">
        <f t="shared" si="5"/>
        <v>0</v>
      </c>
    </row>
    <row r="64" spans="1:7" ht="15.75" hidden="1" thickBot="1" x14ac:dyDescent="0.3"/>
    <row r="65" spans="2:3" ht="15.75" hidden="1" thickBot="1" x14ac:dyDescent="0.3">
      <c r="B65" s="28" t="s">
        <v>41</v>
      </c>
      <c r="C65" s="41">
        <f>SUM(G56:G63)</f>
        <v>408</v>
      </c>
    </row>
    <row r="66" spans="2:3" ht="15.75" hidden="1" thickBot="1" x14ac:dyDescent="0.3">
      <c r="B66" s="48" t="s">
        <v>100</v>
      </c>
      <c r="C66" s="41">
        <f>IF(G34="Yes",ROUND((C65*0.25),2),0)</f>
        <v>102</v>
      </c>
    </row>
    <row r="67" spans="2:3" hidden="1" x14ac:dyDescent="0.25"/>
  </sheetData>
  <mergeCells count="8">
    <mergeCell ref="C38:D38"/>
    <mergeCell ref="B1:B3"/>
    <mergeCell ref="C3:F3"/>
    <mergeCell ref="G3:H3"/>
    <mergeCell ref="J3:K3"/>
    <mergeCell ref="C32:K32"/>
    <mergeCell ref="C37:D37"/>
    <mergeCell ref="E34:F34"/>
  </mergeCells>
  <dataValidations count="3">
    <dataValidation type="list" allowBlank="1" showInputMessage="1" showErrorMessage="1" sqref="C34">
      <formula1>$C$1:$K$1</formula1>
    </dataValidation>
    <dataValidation type="list" allowBlank="1" showInputMessage="1" showErrorMessage="1" sqref="C35">
      <formula1>$A$6:$A$30</formula1>
    </dataValidation>
    <dataValidation type="list" allowBlank="1" showInputMessage="1" showErrorMessage="1" sqref="G34">
      <formula1>$K$34:$K$35</formula1>
    </dataValidation>
  </dataValidations>
  <pageMargins left="0.7" right="0.7" top="0.75" bottom="0.75" header="0.3" footer="0.3"/>
  <pageSetup scale="64" fitToHeight="0" orientation="landscape" r:id="rId1"/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showGridLines="0" tabSelected="1" topLeftCell="B1" zoomScaleNormal="100" workbookViewId="0">
      <selection activeCell="H78" sqref="H78"/>
    </sheetView>
  </sheetViews>
  <sheetFormatPr defaultRowHeight="15" x14ac:dyDescent="0.25"/>
  <cols>
    <col min="1" max="1" width="0" style="59" hidden="1" customWidth="1"/>
    <col min="2" max="2" width="44.28515625" style="59" customWidth="1"/>
    <col min="3" max="11" width="16.28515625" style="59" customWidth="1"/>
    <col min="12" max="257" width="9.140625" style="59"/>
    <col min="258" max="258" width="53.42578125" style="59" customWidth="1"/>
    <col min="259" max="513" width="9.140625" style="59"/>
    <col min="514" max="514" width="53.42578125" style="59" customWidth="1"/>
    <col min="515" max="769" width="9.140625" style="59"/>
    <col min="770" max="770" width="53.42578125" style="59" customWidth="1"/>
    <col min="771" max="1025" width="9.140625" style="59"/>
    <col min="1026" max="1026" width="53.42578125" style="59" customWidth="1"/>
    <col min="1027" max="1281" width="9.140625" style="59"/>
    <col min="1282" max="1282" width="53.42578125" style="59" customWidth="1"/>
    <col min="1283" max="1537" width="9.140625" style="59"/>
    <col min="1538" max="1538" width="53.42578125" style="59" customWidth="1"/>
    <col min="1539" max="1793" width="9.140625" style="59"/>
    <col min="1794" max="1794" width="53.42578125" style="59" customWidth="1"/>
    <col min="1795" max="2049" width="9.140625" style="59"/>
    <col min="2050" max="2050" width="53.42578125" style="59" customWidth="1"/>
    <col min="2051" max="2305" width="9.140625" style="59"/>
    <col min="2306" max="2306" width="53.42578125" style="59" customWidth="1"/>
    <col min="2307" max="2561" width="9.140625" style="59"/>
    <col min="2562" max="2562" width="53.42578125" style="59" customWidth="1"/>
    <col min="2563" max="2817" width="9.140625" style="59"/>
    <col min="2818" max="2818" width="53.42578125" style="59" customWidth="1"/>
    <col min="2819" max="3073" width="9.140625" style="59"/>
    <col min="3074" max="3074" width="53.42578125" style="59" customWidth="1"/>
    <col min="3075" max="3329" width="9.140625" style="59"/>
    <col min="3330" max="3330" width="53.42578125" style="59" customWidth="1"/>
    <col min="3331" max="3585" width="9.140625" style="59"/>
    <col min="3586" max="3586" width="53.42578125" style="59" customWidth="1"/>
    <col min="3587" max="3841" width="9.140625" style="59"/>
    <col min="3842" max="3842" width="53.42578125" style="59" customWidth="1"/>
    <col min="3843" max="4097" width="9.140625" style="59"/>
    <col min="4098" max="4098" width="53.42578125" style="59" customWidth="1"/>
    <col min="4099" max="4353" width="9.140625" style="59"/>
    <col min="4354" max="4354" width="53.42578125" style="59" customWidth="1"/>
    <col min="4355" max="4609" width="9.140625" style="59"/>
    <col min="4610" max="4610" width="53.42578125" style="59" customWidth="1"/>
    <col min="4611" max="4865" width="9.140625" style="59"/>
    <col min="4866" max="4866" width="53.42578125" style="59" customWidth="1"/>
    <col min="4867" max="5121" width="9.140625" style="59"/>
    <col min="5122" max="5122" width="53.42578125" style="59" customWidth="1"/>
    <col min="5123" max="5377" width="9.140625" style="59"/>
    <col min="5378" max="5378" width="53.42578125" style="59" customWidth="1"/>
    <col min="5379" max="5633" width="9.140625" style="59"/>
    <col min="5634" max="5634" width="53.42578125" style="59" customWidth="1"/>
    <col min="5635" max="5889" width="9.140625" style="59"/>
    <col min="5890" max="5890" width="53.42578125" style="59" customWidth="1"/>
    <col min="5891" max="6145" width="9.140625" style="59"/>
    <col min="6146" max="6146" width="53.42578125" style="59" customWidth="1"/>
    <col min="6147" max="6401" width="9.140625" style="59"/>
    <col min="6402" max="6402" width="53.42578125" style="59" customWidth="1"/>
    <col min="6403" max="6657" width="9.140625" style="59"/>
    <col min="6658" max="6658" width="53.42578125" style="59" customWidth="1"/>
    <col min="6659" max="6913" width="9.140625" style="59"/>
    <col min="6914" max="6914" width="53.42578125" style="59" customWidth="1"/>
    <col min="6915" max="7169" width="9.140625" style="59"/>
    <col min="7170" max="7170" width="53.42578125" style="59" customWidth="1"/>
    <col min="7171" max="7425" width="9.140625" style="59"/>
    <col min="7426" max="7426" width="53.42578125" style="59" customWidth="1"/>
    <col min="7427" max="7681" width="9.140625" style="59"/>
    <col min="7682" max="7682" width="53.42578125" style="59" customWidth="1"/>
    <col min="7683" max="7937" width="9.140625" style="59"/>
    <col min="7938" max="7938" width="53.42578125" style="59" customWidth="1"/>
    <col min="7939" max="8193" width="9.140625" style="59"/>
    <col min="8194" max="8194" width="53.42578125" style="59" customWidth="1"/>
    <col min="8195" max="8449" width="9.140625" style="59"/>
    <col min="8450" max="8450" width="53.42578125" style="59" customWidth="1"/>
    <col min="8451" max="8705" width="9.140625" style="59"/>
    <col min="8706" max="8706" width="53.42578125" style="59" customWidth="1"/>
    <col min="8707" max="8961" width="9.140625" style="59"/>
    <col min="8962" max="8962" width="53.42578125" style="59" customWidth="1"/>
    <col min="8963" max="9217" width="9.140625" style="59"/>
    <col min="9218" max="9218" width="53.42578125" style="59" customWidth="1"/>
    <col min="9219" max="9473" width="9.140625" style="59"/>
    <col min="9474" max="9474" width="53.42578125" style="59" customWidth="1"/>
    <col min="9475" max="9729" width="9.140625" style="59"/>
    <col min="9730" max="9730" width="53.42578125" style="59" customWidth="1"/>
    <col min="9731" max="9985" width="9.140625" style="59"/>
    <col min="9986" max="9986" width="53.42578125" style="59" customWidth="1"/>
    <col min="9987" max="10241" width="9.140625" style="59"/>
    <col min="10242" max="10242" width="53.42578125" style="59" customWidth="1"/>
    <col min="10243" max="10497" width="9.140625" style="59"/>
    <col min="10498" max="10498" width="53.42578125" style="59" customWidth="1"/>
    <col min="10499" max="10753" width="9.140625" style="59"/>
    <col min="10754" max="10754" width="53.42578125" style="59" customWidth="1"/>
    <col min="10755" max="11009" width="9.140625" style="59"/>
    <col min="11010" max="11010" width="53.42578125" style="59" customWidth="1"/>
    <col min="11011" max="11265" width="9.140625" style="59"/>
    <col min="11266" max="11266" width="53.42578125" style="59" customWidth="1"/>
    <col min="11267" max="11521" width="9.140625" style="59"/>
    <col min="11522" max="11522" width="53.42578125" style="59" customWidth="1"/>
    <col min="11523" max="11777" width="9.140625" style="59"/>
    <col min="11778" max="11778" width="53.42578125" style="59" customWidth="1"/>
    <col min="11779" max="12033" width="9.140625" style="59"/>
    <col min="12034" max="12034" width="53.42578125" style="59" customWidth="1"/>
    <col min="12035" max="12289" width="9.140625" style="59"/>
    <col min="12290" max="12290" width="53.42578125" style="59" customWidth="1"/>
    <col min="12291" max="12545" width="9.140625" style="59"/>
    <col min="12546" max="12546" width="53.42578125" style="59" customWidth="1"/>
    <col min="12547" max="12801" width="9.140625" style="59"/>
    <col min="12802" max="12802" width="53.42578125" style="59" customWidth="1"/>
    <col min="12803" max="13057" width="9.140625" style="59"/>
    <col min="13058" max="13058" width="53.42578125" style="59" customWidth="1"/>
    <col min="13059" max="13313" width="9.140625" style="59"/>
    <col min="13314" max="13314" width="53.42578125" style="59" customWidth="1"/>
    <col min="13315" max="13569" width="9.140625" style="59"/>
    <col min="13570" max="13570" width="53.42578125" style="59" customWidth="1"/>
    <col min="13571" max="13825" width="9.140625" style="59"/>
    <col min="13826" max="13826" width="53.42578125" style="59" customWidth="1"/>
    <col min="13827" max="14081" width="9.140625" style="59"/>
    <col min="14082" max="14082" width="53.42578125" style="59" customWidth="1"/>
    <col min="14083" max="14337" width="9.140625" style="59"/>
    <col min="14338" max="14338" width="53.42578125" style="59" customWidth="1"/>
    <col min="14339" max="14593" width="9.140625" style="59"/>
    <col min="14594" max="14594" width="53.42578125" style="59" customWidth="1"/>
    <col min="14595" max="14849" width="9.140625" style="59"/>
    <col min="14850" max="14850" width="53.42578125" style="59" customWidth="1"/>
    <col min="14851" max="15105" width="9.140625" style="59"/>
    <col min="15106" max="15106" width="53.42578125" style="59" customWidth="1"/>
    <col min="15107" max="15361" width="9.140625" style="59"/>
    <col min="15362" max="15362" width="53.42578125" style="59" customWidth="1"/>
    <col min="15363" max="15617" width="9.140625" style="59"/>
    <col min="15618" max="15618" width="53.42578125" style="59" customWidth="1"/>
    <col min="15619" max="15873" width="9.140625" style="59"/>
    <col min="15874" max="15874" width="53.42578125" style="59" customWidth="1"/>
    <col min="15875" max="16129" width="9.140625" style="59"/>
    <col min="16130" max="16130" width="53.42578125" style="59" customWidth="1"/>
    <col min="16131" max="16384" width="9.140625" style="59"/>
  </cols>
  <sheetData>
    <row r="1" spans="1:11" s="82" customFormat="1" ht="42" customHeight="1" x14ac:dyDescent="0.7">
      <c r="B1" s="116" t="s">
        <v>113</v>
      </c>
      <c r="C1" s="116"/>
      <c r="D1" s="116"/>
      <c r="E1" s="116"/>
      <c r="F1" s="116"/>
      <c r="G1" s="116"/>
      <c r="H1" s="116"/>
      <c r="I1" s="116"/>
      <c r="J1" s="116"/>
      <c r="K1" s="116"/>
    </row>
    <row r="2" spans="1:11" s="82" customFormat="1" ht="47.25" customHeight="1" thickBot="1" x14ac:dyDescent="0.95">
      <c r="B2" s="117" t="s">
        <v>114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1:11" ht="43.5" customHeight="1" thickBot="1" x14ac:dyDescent="0.4">
      <c r="B3" s="125" t="s">
        <v>119</v>
      </c>
      <c r="C3" s="125"/>
      <c r="D3" s="125"/>
      <c r="E3" s="125"/>
      <c r="F3" s="125"/>
      <c r="G3" s="125"/>
      <c r="H3" s="125"/>
      <c r="I3" s="125"/>
      <c r="J3" s="125"/>
      <c r="K3" s="85" t="s">
        <v>106</v>
      </c>
    </row>
    <row r="4" spans="1:11" s="82" customFormat="1" ht="24.95" customHeight="1" thickBot="1" x14ac:dyDescent="0.4">
      <c r="B4" s="118" t="s">
        <v>115</v>
      </c>
      <c r="C4" s="118"/>
      <c r="D4" s="118"/>
      <c r="E4" s="118"/>
      <c r="F4" s="118"/>
      <c r="G4" s="118"/>
      <c r="H4" s="118"/>
      <c r="I4" s="118"/>
      <c r="J4" s="118"/>
      <c r="K4" s="118"/>
    </row>
    <row r="5" spans="1:11" s="82" customFormat="1" ht="24.95" customHeight="1" thickBot="1" x14ac:dyDescent="0.35">
      <c r="B5" s="119" t="s">
        <v>116</v>
      </c>
      <c r="C5" s="120"/>
      <c r="D5" s="120"/>
      <c r="E5" s="120"/>
      <c r="F5" s="120"/>
      <c r="G5" s="120"/>
      <c r="H5" s="120"/>
      <c r="I5" s="120"/>
      <c r="J5" s="120"/>
      <c r="K5" s="121"/>
    </row>
    <row r="6" spans="1:11" s="82" customFormat="1" ht="24.95" customHeight="1" thickBot="1" x14ac:dyDescent="0.35">
      <c r="B6" s="130" t="s">
        <v>117</v>
      </c>
      <c r="C6" s="131"/>
      <c r="D6" s="131"/>
      <c r="E6" s="131"/>
      <c r="F6" s="131"/>
      <c r="G6" s="131"/>
      <c r="H6" s="131"/>
      <c r="I6" s="131"/>
      <c r="J6" s="131"/>
      <c r="K6" s="132"/>
    </row>
    <row r="7" spans="1:11" s="82" customFormat="1" ht="24.95" customHeight="1" thickBot="1" x14ac:dyDescent="0.35">
      <c r="B7" s="133" t="s">
        <v>118</v>
      </c>
      <c r="C7" s="134"/>
      <c r="D7" s="134"/>
      <c r="E7" s="134"/>
      <c r="F7" s="134"/>
      <c r="G7" s="134"/>
      <c r="H7" s="134"/>
      <c r="I7" s="134"/>
      <c r="J7" s="134"/>
      <c r="K7" s="135"/>
    </row>
    <row r="8" spans="1:11" ht="29.25" customHeight="1" x14ac:dyDescent="0.35">
      <c r="B8" s="118" t="s">
        <v>112</v>
      </c>
      <c r="C8" s="126"/>
      <c r="D8" s="126"/>
      <c r="E8" s="126"/>
      <c r="F8" s="126"/>
      <c r="G8" s="126"/>
      <c r="H8" s="126"/>
      <c r="I8" s="126"/>
      <c r="J8" s="126"/>
      <c r="K8" s="126"/>
    </row>
    <row r="9" spans="1:11" ht="30.75" customHeight="1" x14ac:dyDescent="0.3">
      <c r="B9" s="127" t="s">
        <v>101</v>
      </c>
      <c r="C9" s="78" t="s">
        <v>1</v>
      </c>
      <c r="D9" s="78" t="s">
        <v>2</v>
      </c>
      <c r="E9" s="78" t="s">
        <v>3</v>
      </c>
      <c r="F9" s="78" t="s">
        <v>4</v>
      </c>
      <c r="G9" s="78" t="s">
        <v>5</v>
      </c>
      <c r="H9" s="78" t="s">
        <v>6</v>
      </c>
      <c r="I9" s="78" t="s">
        <v>7</v>
      </c>
      <c r="J9" s="78" t="s">
        <v>8</v>
      </c>
      <c r="K9" s="78" t="s">
        <v>9</v>
      </c>
    </row>
    <row r="10" spans="1:11" ht="9" customHeight="1" thickBot="1" x14ac:dyDescent="0.35">
      <c r="B10" s="128"/>
      <c r="C10" s="61">
        <v>3</v>
      </c>
      <c r="D10" s="61">
        <v>4</v>
      </c>
      <c r="E10" s="61">
        <v>5</v>
      </c>
      <c r="F10" s="61">
        <v>6</v>
      </c>
      <c r="G10" s="14">
        <v>7</v>
      </c>
      <c r="H10" s="14">
        <v>8</v>
      </c>
      <c r="I10" s="14">
        <v>9</v>
      </c>
      <c r="J10" s="14">
        <v>10</v>
      </c>
      <c r="K10" s="14">
        <v>11</v>
      </c>
    </row>
    <row r="11" spans="1:11" ht="33" customHeight="1" thickBot="1" x14ac:dyDescent="0.3">
      <c r="B11" s="129"/>
      <c r="C11" s="113" t="s">
        <v>102</v>
      </c>
      <c r="D11" s="114"/>
      <c r="E11" s="114"/>
      <c r="F11" s="115"/>
      <c r="G11" s="102" t="s">
        <v>103</v>
      </c>
      <c r="H11" s="102"/>
      <c r="I11" s="57" t="s">
        <v>105</v>
      </c>
      <c r="J11" s="104" t="s">
        <v>104</v>
      </c>
      <c r="K11" s="105"/>
    </row>
    <row r="12" spans="1:11" ht="37.5" customHeight="1" x14ac:dyDescent="0.3">
      <c r="A12" s="59" t="s">
        <v>45</v>
      </c>
      <c r="B12" s="79" t="s">
        <v>10</v>
      </c>
      <c r="C12" s="60">
        <f>IF($K$3="Yes",(ROUND(('70% Value'!C4*0.95),2)),(ROUND(('70% Value'!C4),2)))</f>
        <v>150.9</v>
      </c>
      <c r="D12" s="60">
        <f>IF($K$3="Yes",(ROUND(('70% Value'!D4*0.95),2)),(ROUND(('70% Value'!D4),2)))</f>
        <v>145.69999999999999</v>
      </c>
      <c r="E12" s="60">
        <f>IF($K$3="Yes",(ROUND(('70% Value'!E4*0.95),2)),(ROUND(('70% Value'!E4),2)))</f>
        <v>142.18</v>
      </c>
      <c r="F12" s="60">
        <f>IF($K$3="Yes",(ROUND(('70% Value'!F4*0.95),2)),(ROUND(('70% Value'!F4),2)))</f>
        <v>136.35</v>
      </c>
      <c r="G12" s="60">
        <f>IF($K$3="Yes",(ROUND(('70% Value'!G4*0.95),2)),(ROUND(('70% Value'!G4),2)))</f>
        <v>128.32</v>
      </c>
      <c r="H12" s="60">
        <f>IF($K$3="Yes",(ROUND(('70% Value'!H4*0.95),2)),(ROUND(('70% Value'!H4),2)))</f>
        <v>124.59</v>
      </c>
      <c r="I12" s="60">
        <f>IF($K$3="Yes",(ROUND(('70% Value'!I4*0.95),2)),(ROUND(('70% Value'!I4),2)))</f>
        <v>132.04</v>
      </c>
      <c r="J12" s="60">
        <f>IF($K$3="Yes",(ROUND(('70% Value'!J4*0.95),2)),(ROUND(('70% Value'!J4),2)))</f>
        <v>117.16</v>
      </c>
      <c r="K12" s="60">
        <f>IF($K$3="Yes",(ROUND(('70% Value'!K4*0.95),2)),(ROUND(('70% Value'!K4),2)))</f>
        <v>112.87</v>
      </c>
    </row>
    <row r="13" spans="1:11" ht="37.5" customHeight="1" x14ac:dyDescent="0.3">
      <c r="A13" s="59" t="s">
        <v>45</v>
      </c>
      <c r="B13" s="79" t="s">
        <v>11</v>
      </c>
      <c r="C13" s="60">
        <f>IF($K$3="Yes",(ROUND(('70% Value'!C5*0.95),2)),(ROUND(('70% Value'!C5),2)))</f>
        <v>138.30000000000001</v>
      </c>
      <c r="D13" s="60">
        <f>IF($K$3="Yes",(ROUND(('70% Value'!D5*0.95),2)),(ROUND(('70% Value'!D5),2)))</f>
        <v>133.1</v>
      </c>
      <c r="E13" s="60">
        <f>IF($K$3="Yes",(ROUND(('70% Value'!E5*0.95),2)),(ROUND(('70% Value'!E5),2)))</f>
        <v>129.58000000000001</v>
      </c>
      <c r="F13" s="60">
        <f>IF($K$3="Yes",(ROUND(('70% Value'!F5*0.95),2)),(ROUND(('70% Value'!F5),2)))</f>
        <v>123.75</v>
      </c>
      <c r="G13" s="60">
        <f>IF($K$3="Yes",(ROUND(('70% Value'!G5*0.95),2)),(ROUND(('70% Value'!G5),2)))</f>
        <v>115.81</v>
      </c>
      <c r="H13" s="60">
        <f>IF($K$3="Yes",(ROUND(('70% Value'!H5*0.95),2)),(ROUND(('70% Value'!H5),2)))</f>
        <v>112.09</v>
      </c>
      <c r="I13" s="60">
        <f>IF($K$3="Yes",(ROUND(('70% Value'!I5*0.95),2)),(ROUND(('70% Value'!I5),2)))</f>
        <v>119.44</v>
      </c>
      <c r="J13" s="60">
        <f>IF($K$3="Yes",(ROUND(('70% Value'!J5*0.95),2)),(ROUND(('70% Value'!J5),2)))</f>
        <v>104.65</v>
      </c>
      <c r="K13" s="60">
        <f>IF($K$3="Yes",(ROUND(('70% Value'!K5*0.95),2)),(ROUND(('70% Value'!K5),2)))</f>
        <v>100.37</v>
      </c>
    </row>
    <row r="14" spans="1:11" ht="37.5" customHeight="1" x14ac:dyDescent="0.3">
      <c r="A14" s="59" t="s">
        <v>46</v>
      </c>
      <c r="B14" s="79" t="s">
        <v>12</v>
      </c>
      <c r="C14" s="60">
        <f>IF($K$3="Yes",(ROUND(('70% Value'!C6*0.95),2)),(ROUND(('70% Value'!C6),2)))</f>
        <v>118.03</v>
      </c>
      <c r="D14" s="60">
        <f>IF($K$3="Yes",(ROUND(('70% Value'!D6*0.95),2)),(ROUND(('70% Value'!D6),2)))</f>
        <v>114.61</v>
      </c>
      <c r="E14" s="60">
        <f>IF($K$3="Yes",(ROUND(('70% Value'!E6*0.95),2)),(ROUND(('70% Value'!E6),2)))</f>
        <v>111.71</v>
      </c>
      <c r="F14" s="60">
        <f>IF($K$3="Yes",(ROUND(('70% Value'!F6*0.95),2)),(ROUND(('70% Value'!F6),2)))</f>
        <v>107.19</v>
      </c>
      <c r="G14" s="60">
        <f>IF($K$3="Yes",(ROUND(('70% Value'!G6*0.95),2)),(ROUND(('70% Value'!G6),2)))</f>
        <v>101.04</v>
      </c>
      <c r="H14" s="60">
        <f>IF($K$3="Yes",(ROUND(('70% Value'!H6*0.95),2)),(ROUND(('70% Value'!H6),2)))</f>
        <v>98.26</v>
      </c>
      <c r="I14" s="60">
        <f>IF($K$3="Yes",(ROUND(('70% Value'!I6*0.95),2)),(ROUND(('70% Value'!I6),2)))</f>
        <v>103.42</v>
      </c>
      <c r="J14" s="60">
        <f>IF($K$3="Yes",(ROUND(('70% Value'!J6*0.95),2)),(ROUND(('70% Value'!J6),2)))</f>
        <v>91.49</v>
      </c>
      <c r="K14" s="60">
        <f>IF($K$3="Yes",(ROUND(('70% Value'!K6*0.95),2)),(ROUND(('70% Value'!K6),2)))</f>
        <v>88.4</v>
      </c>
    </row>
    <row r="15" spans="1:11" ht="37.5" customHeight="1" x14ac:dyDescent="0.3">
      <c r="A15" s="59" t="s">
        <v>46</v>
      </c>
      <c r="B15" s="79" t="s">
        <v>13</v>
      </c>
      <c r="C15" s="60">
        <f>IF($K$3="Yes",(ROUND(('70% Value'!C7*0.95),2)),(ROUND(('70% Value'!C7),2)))</f>
        <v>117.36</v>
      </c>
      <c r="D15" s="60">
        <f>IF($K$3="Yes",(ROUND(('70% Value'!D7*0.95),2)),(ROUND(('70% Value'!D7),2)))</f>
        <v>113.94</v>
      </c>
      <c r="E15" s="60">
        <f>IF($K$3="Yes",(ROUND(('70% Value'!E7*0.95),2)),(ROUND(('70% Value'!E7),2)))</f>
        <v>110.38</v>
      </c>
      <c r="F15" s="60">
        <f>IF($K$3="Yes",(ROUND(('70% Value'!F7*0.95),2)),(ROUND(('70% Value'!F7),2)))</f>
        <v>106.52</v>
      </c>
      <c r="G15" s="60">
        <f>IF($K$3="Yes",(ROUND(('70% Value'!G7*0.95),2)),(ROUND(('70% Value'!G7),2)))</f>
        <v>99.71</v>
      </c>
      <c r="H15" s="60">
        <f>IF($K$3="Yes",(ROUND(('70% Value'!H7*0.95),2)),(ROUND(('70% Value'!H7),2)))</f>
        <v>97.59</v>
      </c>
      <c r="I15" s="60">
        <f>IF($K$3="Yes",(ROUND(('70% Value'!I7*0.95),2)),(ROUND(('70% Value'!I7),2)))</f>
        <v>102.75</v>
      </c>
      <c r="J15" s="60">
        <f>IF($K$3="Yes",(ROUND(('70% Value'!J7*0.95),2)),(ROUND(('70% Value'!J7),2)))</f>
        <v>90.16</v>
      </c>
      <c r="K15" s="60">
        <f>IF($K$3="Yes",(ROUND(('70% Value'!K7*0.95),2)),(ROUND(('70% Value'!K7),2)))</f>
        <v>87.73</v>
      </c>
    </row>
    <row r="16" spans="1:11" ht="37.5" customHeight="1" x14ac:dyDescent="0.3">
      <c r="A16" s="59" t="s">
        <v>47</v>
      </c>
      <c r="B16" s="79" t="s">
        <v>14</v>
      </c>
      <c r="C16" s="60">
        <f>IF($K$3="Yes",(ROUND(('70% Value'!C8*0.95),2)),(ROUND(('70% Value'!C8),2)))</f>
        <v>139.61000000000001</v>
      </c>
      <c r="D16" s="60">
        <f>IF($K$3="Yes",(ROUND(('70% Value'!D8*0.95),2)),(ROUND(('70% Value'!D8),2)))</f>
        <v>134.41999999999999</v>
      </c>
      <c r="E16" s="60">
        <f>IF($K$3="Yes",(ROUND(('70% Value'!E8*0.95),2)),(ROUND(('70% Value'!E8),2)))</f>
        <v>130.88999999999999</v>
      </c>
      <c r="F16" s="60">
        <f>IF($K$3="Yes",(ROUND(('70% Value'!F8*0.95),2)),(ROUND(('70% Value'!F8),2)))</f>
        <v>125.07</v>
      </c>
      <c r="G16" s="60">
        <f>IF($K$3="Yes",(ROUND(('70% Value'!G8*0.95),2)),(ROUND(('70% Value'!G8),2)))</f>
        <v>117.25</v>
      </c>
      <c r="H16" s="60">
        <f>IF($K$3="Yes",(ROUND(('70% Value'!H8*0.95),2)),(ROUND(('70% Value'!H8),2)))</f>
        <v>113.53</v>
      </c>
      <c r="I16" s="60">
        <f>IF($K$3="Yes",(ROUND(('70% Value'!I8*0.95),2)),(ROUND(('70% Value'!I8),2)))</f>
        <v>120.75</v>
      </c>
      <c r="J16" s="60">
        <f>IF($K$3="Yes",(ROUND(('70% Value'!J8*0.95),2)),(ROUND(('70% Value'!J8),2)))</f>
        <v>106.1</v>
      </c>
      <c r="K16" s="60">
        <f>IF($K$3="Yes",(ROUND(('70% Value'!K8*0.95),2)),(ROUND(('70% Value'!K8),2)))</f>
        <v>101.8</v>
      </c>
    </row>
    <row r="17" spans="1:11" ht="37.5" customHeight="1" x14ac:dyDescent="0.3">
      <c r="A17" s="59" t="s">
        <v>47</v>
      </c>
      <c r="B17" s="79" t="s">
        <v>15</v>
      </c>
      <c r="C17" s="60">
        <f>IF($K$3="Yes",(ROUND(('70% Value'!C9*0.95),2)),(ROUND(('70% Value'!C9),2)))</f>
        <v>116.46</v>
      </c>
      <c r="D17" s="60">
        <f>IF($K$3="Yes",(ROUND(('70% Value'!D9*0.95),2)),(ROUND(('70% Value'!D9),2)))</f>
        <v>111.26</v>
      </c>
      <c r="E17" s="60">
        <f>IF($K$3="Yes",(ROUND(('70% Value'!E9*0.95),2)),(ROUND(('70% Value'!E9),2)))</f>
        <v>107.07</v>
      </c>
      <c r="F17" s="60">
        <f>IF($K$3="Yes",(ROUND(('70% Value'!F9*0.95),2)),(ROUND(('70% Value'!F9),2)))</f>
        <v>101.91</v>
      </c>
      <c r="G17" s="60">
        <f>IF($K$3="Yes",(ROUND(('70% Value'!G9*0.95),2)),(ROUND(('70% Value'!G9),2)))</f>
        <v>93.43</v>
      </c>
      <c r="H17" s="60">
        <f>IF($K$3="Yes",(ROUND(('70% Value'!H9*0.95),2)),(ROUND(('70% Value'!H9),2)))</f>
        <v>90.37</v>
      </c>
      <c r="I17" s="60">
        <f>IF($K$3="Yes",(ROUND(('70% Value'!I9*0.95),2)),(ROUND(('70% Value'!I9),2)))</f>
        <v>97.6</v>
      </c>
      <c r="J17" s="60">
        <f>IF($K$3="Yes",(ROUND(('70% Value'!J9*0.95),2)),(ROUND(('70% Value'!J9),2)))</f>
        <v>82.28</v>
      </c>
      <c r="K17" s="60">
        <f>IF($K$3="Yes",(ROUND(('70% Value'!K9*0.95),2)),(ROUND(('70% Value'!K9),2)))</f>
        <v>78.650000000000006</v>
      </c>
    </row>
    <row r="18" spans="1:11" ht="37.5" customHeight="1" x14ac:dyDescent="0.3">
      <c r="A18" s="59" t="s">
        <v>48</v>
      </c>
      <c r="B18" s="79" t="s">
        <v>16</v>
      </c>
      <c r="C18" s="60">
        <f>IF($K$3="Yes",(ROUND(('70% Value'!C10*0.95),2)),(ROUND(('70% Value'!C10),2)))</f>
        <v>137.63999999999999</v>
      </c>
      <c r="D18" s="60">
        <f>IF($K$3="Yes",(ROUND(('70% Value'!D10*0.95),2)),(ROUND(('70% Value'!D10),2)))</f>
        <v>132.44</v>
      </c>
      <c r="E18" s="60">
        <f>IF($K$3="Yes",(ROUND(('70% Value'!E10*0.95),2)),(ROUND(('70% Value'!E10),2)))</f>
        <v>128.25</v>
      </c>
      <c r="F18" s="60">
        <f>IF($K$3="Yes",(ROUND(('70% Value'!F10*0.95),2)),(ROUND(('70% Value'!F10),2)))</f>
        <v>123.08</v>
      </c>
      <c r="G18" s="60">
        <f>IF($K$3="Yes",(ROUND(('70% Value'!G10*0.95),2)),(ROUND(('70% Value'!G10),2)))</f>
        <v>114.48</v>
      </c>
      <c r="H18" s="60">
        <f>IF($K$3="Yes",(ROUND(('70% Value'!H10*0.95),2)),(ROUND(('70% Value'!H10),2)))</f>
        <v>111.43</v>
      </c>
      <c r="I18" s="60">
        <f>IF($K$3="Yes",(ROUND(('70% Value'!I10*0.95),2)),(ROUND(('70% Value'!I10),2)))</f>
        <v>118.78</v>
      </c>
      <c r="J18" s="60">
        <f>IF($K$3="Yes",(ROUND(('70% Value'!J10*0.95),2)),(ROUND(('70% Value'!J10),2)))</f>
        <v>103.32</v>
      </c>
      <c r="K18" s="60">
        <f>IF($K$3="Yes",(ROUND(('70% Value'!K10*0.95),2)),(ROUND(('70% Value'!K10),2)))</f>
        <v>99.7</v>
      </c>
    </row>
    <row r="19" spans="1:11" ht="37.5" customHeight="1" x14ac:dyDescent="0.3">
      <c r="A19" s="59" t="s">
        <v>64</v>
      </c>
      <c r="B19" s="79" t="s">
        <v>17</v>
      </c>
      <c r="C19" s="60">
        <f>IF($K$3="Yes",(ROUND(('70% Value'!C11*0.95),2)),(ROUND(('70% Value'!C11),2)))</f>
        <v>120.44</v>
      </c>
      <c r="D19" s="60">
        <f>IF($K$3="Yes",(ROUND(('70% Value'!D11*0.95),2)),(ROUND(('70% Value'!D11),2)))</f>
        <v>116</v>
      </c>
      <c r="E19" s="60">
        <f>IF($K$3="Yes",(ROUND(('70% Value'!E11*0.95),2)),(ROUND(('70% Value'!E11),2)))</f>
        <v>112.17</v>
      </c>
      <c r="F19" s="60">
        <f>IF($K$3="Yes",(ROUND(('70% Value'!F11*0.95),2)),(ROUND(('70% Value'!F11),2)))</f>
        <v>106.58</v>
      </c>
      <c r="G19" s="60">
        <f>IF($K$3="Yes",(ROUND(('70% Value'!G11*0.95),2)),(ROUND(('70% Value'!G11),2)))</f>
        <v>97.21</v>
      </c>
      <c r="H19" s="60">
        <f>IF($K$3="Yes",(ROUND(('70% Value'!H11*0.95),2)),(ROUND(('70% Value'!H11),2)))</f>
        <v>93.57</v>
      </c>
      <c r="I19" s="60">
        <f>IF($K$3="Yes",(ROUND(('70% Value'!I11*0.95),2)),(ROUND(('70% Value'!I11),2)))</f>
        <v>102.39</v>
      </c>
      <c r="J19" s="60">
        <f>IF($K$3="Yes",(ROUND(('70% Value'!J11*0.95),2)),(ROUND(('70% Value'!J11),2)))</f>
        <v>85.35</v>
      </c>
      <c r="K19" s="60">
        <f>IF($K$3="Yes",(ROUND(('70% Value'!K11*0.95),2)),(ROUND(('70% Value'!K11),2)))</f>
        <v>81.61</v>
      </c>
    </row>
    <row r="20" spans="1:11" ht="37.5" customHeight="1" x14ac:dyDescent="0.3">
      <c r="A20" s="59" t="s">
        <v>65</v>
      </c>
      <c r="B20" s="79" t="s">
        <v>18</v>
      </c>
      <c r="C20" s="60">
        <f>IF($K$3="Yes",(ROUND(('70% Value'!C12*0.95),2)),(ROUND(('70% Value'!C12),2)))</f>
        <v>127.88</v>
      </c>
      <c r="D20" s="60">
        <f>IF($K$3="Yes",(ROUND(('70% Value'!D12*0.95),2)),(ROUND(('70% Value'!D12),2)))</f>
        <v>123.34</v>
      </c>
      <c r="E20" s="60">
        <f>IF($K$3="Yes",(ROUND(('70% Value'!E12*0.95),2)),(ROUND(('70% Value'!E12),2)))</f>
        <v>119.8</v>
      </c>
      <c r="F20" s="60">
        <f>IF($K$3="Yes",(ROUND(('70% Value'!F12*0.95),2)),(ROUND(('70% Value'!F12),2)))</f>
        <v>114.46</v>
      </c>
      <c r="G20" s="60">
        <f>IF($K$3="Yes",(ROUND(('70% Value'!G12*0.95),2)),(ROUND(('70% Value'!G12),2)))</f>
        <v>106.88</v>
      </c>
      <c r="H20" s="60">
        <f>IF($K$3="Yes",(ROUND(('70% Value'!H12*0.95),2)),(ROUND(('70% Value'!H12),2)))</f>
        <v>101.45</v>
      </c>
      <c r="I20" s="60">
        <f>IF($K$3="Yes",(ROUND(('70% Value'!I12*0.95),2)),(ROUND(('70% Value'!I12),2)))</f>
        <v>110.51</v>
      </c>
      <c r="J20" s="60">
        <f>IF($K$3="Yes",(ROUND(('70% Value'!J12*0.95),2)),(ROUND(('70% Value'!J12),2)))</f>
        <v>93.4</v>
      </c>
      <c r="K20" s="60">
        <f>IF($K$3="Yes",(ROUND(('70% Value'!K12*0.95),2)),(ROUND(('70% Value'!K12),2)))</f>
        <v>90.56</v>
      </c>
    </row>
    <row r="21" spans="1:11" ht="37.5" customHeight="1" x14ac:dyDescent="0.3">
      <c r="A21" s="59" t="s">
        <v>49</v>
      </c>
      <c r="B21" s="79" t="s">
        <v>19</v>
      </c>
      <c r="C21" s="60">
        <f>IF($K$3="Yes",(ROUND(('70% Value'!C13*0.95),2)),(ROUND(('70% Value'!C13),2)))</f>
        <v>72.17</v>
      </c>
      <c r="D21" s="60">
        <f>IF($K$3="Yes",(ROUND(('70% Value'!D13*0.95),2)),(ROUND(('70% Value'!D13),2)))</f>
        <v>68.86</v>
      </c>
      <c r="E21" s="60">
        <f>IF($K$3="Yes",(ROUND(('70% Value'!E13*0.95),2)),(ROUND(('70% Value'!E13),2)))</f>
        <v>64.88</v>
      </c>
      <c r="F21" s="60">
        <f>IF($K$3="Yes",(ROUND(('70% Value'!F13*0.95),2)),(ROUND(('70% Value'!F13),2)))</f>
        <v>62.39</v>
      </c>
      <c r="G21" s="60">
        <f>IF($K$3="Yes",(ROUND(('70% Value'!G13*0.95),2)),(ROUND(('70% Value'!G13),2)))</f>
        <v>55.97</v>
      </c>
      <c r="H21" s="60">
        <f>IF($K$3="Yes",(ROUND(('70% Value'!H13*0.95),2)),(ROUND(('70% Value'!H13),2)))</f>
        <v>53.44</v>
      </c>
      <c r="I21" s="60">
        <f>IF($K$3="Yes",(ROUND(('70% Value'!I13*0.95),2)),(ROUND(('70% Value'!I13),2)))</f>
        <v>59.76</v>
      </c>
      <c r="J21" s="60">
        <f>IF($K$3="Yes",(ROUND(('70% Value'!J13*0.95),2)),(ROUND(('70% Value'!J13),2)))</f>
        <v>46.93</v>
      </c>
      <c r="K21" s="60">
        <f>IF($K$3="Yes",(ROUND(('70% Value'!K13*0.95),2)),(ROUND(('70% Value'!K13),2)))</f>
        <v>43.94</v>
      </c>
    </row>
    <row r="22" spans="1:11" ht="37.5" customHeight="1" x14ac:dyDescent="0.3">
      <c r="A22" s="59" t="s">
        <v>50</v>
      </c>
      <c r="B22" s="79" t="s">
        <v>20</v>
      </c>
      <c r="C22" s="60">
        <f>IF($K$3="Yes",(ROUND(('70% Value'!C14*0.95),2)),(ROUND(('70% Value'!C14),2)))</f>
        <v>71.510000000000005</v>
      </c>
      <c r="D22" s="60">
        <f>IF($K$3="Yes",(ROUND(('70% Value'!D14*0.95),2)),(ROUND(('70% Value'!D14),2)))</f>
        <v>68.19</v>
      </c>
      <c r="E22" s="60">
        <f>IF($K$3="Yes",(ROUND(('70% Value'!E14*0.95),2)),(ROUND(('70% Value'!E14),2)))</f>
        <v>64.88</v>
      </c>
      <c r="F22" s="60">
        <f>IF($K$3="Yes",(ROUND(('70% Value'!F14*0.95),2)),(ROUND(('70% Value'!F14),2)))</f>
        <v>61.72</v>
      </c>
      <c r="G22" s="60">
        <f>IF($K$3="Yes",(ROUND(('70% Value'!G14*0.95),2)),(ROUND(('70% Value'!G14),2)))</f>
        <v>55.97</v>
      </c>
      <c r="H22" s="60">
        <f>IF($K$3="Yes",(ROUND(('70% Value'!H14*0.95),2)),(ROUND(('70% Value'!H14),2)))</f>
        <v>52.77</v>
      </c>
      <c r="I22" s="60">
        <f>IF($K$3="Yes",(ROUND(('70% Value'!I14*0.95),2)),(ROUND(('70% Value'!I14),2)))</f>
        <v>59.09</v>
      </c>
      <c r="J22" s="60">
        <f>IF($K$3="Yes",(ROUND(('70% Value'!J14*0.95),2)),(ROUND(('70% Value'!J14),2)))</f>
        <v>46.93</v>
      </c>
      <c r="K22" s="60">
        <f>IF($K$3="Yes",(ROUND(('70% Value'!K14*0.95),2)),(ROUND(('70% Value'!K14),2)))</f>
        <v>43.27</v>
      </c>
    </row>
    <row r="23" spans="1:11" ht="37.5" customHeight="1" x14ac:dyDescent="0.3">
      <c r="A23" s="59" t="s">
        <v>51</v>
      </c>
      <c r="B23" s="79" t="s">
        <v>21</v>
      </c>
      <c r="C23" s="60">
        <f>IF($K$3="Yes",(ROUND(('70% Value'!C15*0.95),2)),(ROUND(('70% Value'!C15),2)))</f>
        <v>67.56</v>
      </c>
      <c r="D23" s="60">
        <f>IF($K$3="Yes",(ROUND(('70% Value'!D15*0.95),2)),(ROUND(('70% Value'!D15),2)))</f>
        <v>64.239999999999995</v>
      </c>
      <c r="E23" s="60">
        <f>IF($K$3="Yes",(ROUND(('70% Value'!E15*0.95),2)),(ROUND(('70% Value'!E15),2)))</f>
        <v>60.93</v>
      </c>
      <c r="F23" s="60">
        <f>IF($K$3="Yes",(ROUND(('70% Value'!F15*0.95),2)),(ROUND(('70% Value'!F15),2)))</f>
        <v>57.77</v>
      </c>
      <c r="G23" s="60">
        <f>IF($K$3="Yes",(ROUND(('70% Value'!G15*0.95),2)),(ROUND(('70% Value'!G15),2)))</f>
        <v>52.16</v>
      </c>
      <c r="H23" s="60">
        <f>IF($K$3="Yes",(ROUND(('70% Value'!H15*0.95),2)),(ROUND(('70% Value'!H15),2)))</f>
        <v>48.96</v>
      </c>
      <c r="I23" s="60">
        <f>IF($K$3="Yes",(ROUND(('70% Value'!I15*0.95),2)),(ROUND(('70% Value'!I15),2)))</f>
        <v>55.15</v>
      </c>
      <c r="J23" s="60">
        <f>IF($K$3="Yes",(ROUND(('70% Value'!J15*0.95),2)),(ROUND(('70% Value'!J15),2)))</f>
        <v>43.12</v>
      </c>
      <c r="K23" s="60">
        <f>IF($K$3="Yes",(ROUND(('70% Value'!K15*0.95),2)),(ROUND(('70% Value'!K15),2)))</f>
        <v>0</v>
      </c>
    </row>
    <row r="24" spans="1:11" ht="37.5" customHeight="1" x14ac:dyDescent="0.3">
      <c r="A24" s="59" t="s">
        <v>52</v>
      </c>
      <c r="B24" s="79" t="s">
        <v>22</v>
      </c>
      <c r="C24" s="60">
        <f>IF($K$3="Yes",(ROUND(('70% Value'!C16*0.95),2)),(ROUND(('70% Value'!C16),2)))</f>
        <v>67.56</v>
      </c>
      <c r="D24" s="60">
        <f>IF($K$3="Yes",(ROUND(('70% Value'!D16*0.95),2)),(ROUND(('70% Value'!D16),2)))</f>
        <v>64.239999999999995</v>
      </c>
      <c r="E24" s="60">
        <f>IF($K$3="Yes",(ROUND(('70% Value'!E16*0.95),2)),(ROUND(('70% Value'!E16),2)))</f>
        <v>60.93</v>
      </c>
      <c r="F24" s="60">
        <f>IF($K$3="Yes",(ROUND(('70% Value'!F16*0.95),2)),(ROUND(('70% Value'!F16),2)))</f>
        <v>57.77</v>
      </c>
      <c r="G24" s="60">
        <f>IF($K$3="Yes",(ROUND(('70% Value'!G16*0.95),2)),(ROUND(('70% Value'!G16),2)))</f>
        <v>52.16</v>
      </c>
      <c r="H24" s="60">
        <f>IF($K$3="Yes",(ROUND(('70% Value'!H16*0.95),2)),(ROUND(('70% Value'!H16),2)))</f>
        <v>48.96</v>
      </c>
      <c r="I24" s="60">
        <f>IF($K$3="Yes",(ROUND(('70% Value'!I16*0.95),2)),(ROUND(('70% Value'!I16),2)))</f>
        <v>55.15</v>
      </c>
      <c r="J24" s="60">
        <f>IF($K$3="Yes",(ROUND(('70% Value'!J16*0.95),2)),(ROUND(('70% Value'!J16),2)))</f>
        <v>43.12</v>
      </c>
      <c r="K24" s="60">
        <f>IF($K$3="Yes",(ROUND(('70% Value'!K16*0.95),2)),(ROUND(('70% Value'!K16),2)))</f>
        <v>39.46</v>
      </c>
    </row>
    <row r="25" spans="1:11" ht="37.5" customHeight="1" x14ac:dyDescent="0.3">
      <c r="A25" s="59" t="s">
        <v>53</v>
      </c>
      <c r="B25" s="79" t="s">
        <v>23</v>
      </c>
      <c r="C25" s="60">
        <f>IF($K$3="Yes",(ROUND(('70% Value'!C17*0.95),2)),(ROUND(('70% Value'!C17),2)))</f>
        <v>120.44</v>
      </c>
      <c r="D25" s="60">
        <f>IF($K$3="Yes",(ROUND(('70% Value'!D17*0.95),2)),(ROUND(('70% Value'!D17),2)))</f>
        <v>116</v>
      </c>
      <c r="E25" s="60">
        <f>IF($K$3="Yes",(ROUND(('70% Value'!E17*0.95),2)),(ROUND(('70% Value'!E17),2)))</f>
        <v>112.17</v>
      </c>
      <c r="F25" s="60">
        <f>IF($K$3="Yes",(ROUND(('70% Value'!F17*0.95),2)),(ROUND(('70% Value'!F17),2)))</f>
        <v>106.58</v>
      </c>
      <c r="G25" s="60">
        <f>IF($K$3="Yes",(ROUND(('70% Value'!G17*0.95),2)),(ROUND(('70% Value'!G17),2)))</f>
        <v>97.21</v>
      </c>
      <c r="H25" s="60">
        <f>IF($K$3="Yes",(ROUND(('70% Value'!H17*0.95),2)),(ROUND(('70% Value'!H17),2)))</f>
        <v>93.57</v>
      </c>
      <c r="I25" s="60">
        <f>IF($K$3="Yes",(ROUND(('70% Value'!I17*0.95),2)),(ROUND(('70% Value'!I17),2)))</f>
        <v>102.39</v>
      </c>
      <c r="J25" s="60">
        <f>IF($K$3="Yes",(ROUND(('70% Value'!J17*0.95),2)),(ROUND(('70% Value'!J17),2)))</f>
        <v>85.35</v>
      </c>
      <c r="K25" s="60">
        <f>IF($K$3="Yes",(ROUND(('70% Value'!K17*0.95),2)),(ROUND(('70% Value'!K17),2)))</f>
        <v>81.61</v>
      </c>
    </row>
    <row r="26" spans="1:11" ht="37.5" customHeight="1" x14ac:dyDescent="0.3">
      <c r="A26" s="59" t="s">
        <v>54</v>
      </c>
      <c r="B26" s="79" t="s">
        <v>24</v>
      </c>
      <c r="C26" s="60">
        <f>IF($K$3="Yes",(ROUND(('70% Value'!C18*0.95),2)),(ROUND(('70% Value'!C18),2)))</f>
        <v>120.18</v>
      </c>
      <c r="D26" s="60">
        <f>IF($K$3="Yes",(ROUND(('70% Value'!D18*0.95),2)),(ROUND(('70% Value'!D18),2)))</f>
        <v>115.81</v>
      </c>
      <c r="E26" s="60">
        <f>IF($K$3="Yes",(ROUND(('70% Value'!E18*0.95),2)),(ROUND(('70% Value'!E18),2)))</f>
        <v>112.58</v>
      </c>
      <c r="F26" s="60">
        <f>IF($K$3="Yes",(ROUND(('70% Value'!F18*0.95),2)),(ROUND(('70% Value'!F18),2)))</f>
        <v>107.15</v>
      </c>
      <c r="G26" s="60">
        <f>IF($K$3="Yes",(ROUND(('70% Value'!G18*0.95),2)),(ROUND(('70% Value'!G18),2)))</f>
        <v>99.13</v>
      </c>
      <c r="H26" s="60">
        <f>IF($K$3="Yes",(ROUND(('70% Value'!H18*0.95),2)),(ROUND(('70% Value'!H18),2)))</f>
        <v>96.44</v>
      </c>
      <c r="I26" s="60">
        <f>IF($K$3="Yes",(ROUND(('70% Value'!I18*0.95),2)),(ROUND(('70% Value'!I18),2)))</f>
        <v>107.15</v>
      </c>
      <c r="J26" s="60">
        <f>IF($K$3="Yes",(ROUND(('70% Value'!J18*0.95),2)),(ROUND(('70% Value'!J18),2)))</f>
        <v>88.9</v>
      </c>
      <c r="K26" s="60">
        <f>IF($K$3="Yes",(ROUND(('70% Value'!K18*0.95),2)),(ROUND(('70% Value'!K18),2)))</f>
        <v>86.07</v>
      </c>
    </row>
    <row r="27" spans="1:11" ht="37.5" customHeight="1" x14ac:dyDescent="0.3">
      <c r="A27" s="59" t="s">
        <v>55</v>
      </c>
      <c r="B27" s="79" t="s">
        <v>25</v>
      </c>
      <c r="C27" s="60">
        <f>IF($K$3="Yes",(ROUND(('70% Value'!C19*0.95),2)),(ROUND(('70% Value'!C19),2)))</f>
        <v>202.69</v>
      </c>
      <c r="D27" s="60">
        <f>IF($K$3="Yes",(ROUND(('70% Value'!D19*0.95),2)),(ROUND(('70% Value'!D19),2)))</f>
        <v>198.25</v>
      </c>
      <c r="E27" s="60">
        <f>IF($K$3="Yes",(ROUND(('70% Value'!E19*0.95),2)),(ROUND(('70% Value'!E19),2)))</f>
        <v>194.42</v>
      </c>
      <c r="F27" s="60">
        <f>IF($K$3="Yes",(ROUND(('70% Value'!F19*0.95),2)),(ROUND(('70% Value'!F19),2)))</f>
        <v>188.82</v>
      </c>
      <c r="G27" s="60">
        <f>IF($K$3="Yes",(ROUND(('70% Value'!G19*0.95),2)),(ROUND(('70% Value'!G19),2)))</f>
        <v>178.84</v>
      </c>
      <c r="H27" s="60">
        <f>IF($K$3="Yes",(ROUND(('70% Value'!H19*0.95),2)),(ROUND(('70% Value'!H19),2)))</f>
        <v>0</v>
      </c>
      <c r="I27" s="60">
        <f>IF($K$3="Yes",(ROUND(('70% Value'!I19*0.95),2)),(ROUND(('70% Value'!I19),2)))</f>
        <v>184.64</v>
      </c>
      <c r="J27" s="60">
        <f>IF($K$3="Yes",(ROUND(('70% Value'!J19*0.95),2)),(ROUND(('70% Value'!J19),2)))</f>
        <v>166.97</v>
      </c>
      <c r="K27" s="60">
        <f>IF($K$3="Yes",(ROUND(('70% Value'!K19*0.95),2)),(ROUND(('70% Value'!K19),2)))</f>
        <v>0</v>
      </c>
    </row>
    <row r="28" spans="1:11" ht="37.5" customHeight="1" x14ac:dyDescent="0.3">
      <c r="A28" s="59" t="s">
        <v>55</v>
      </c>
      <c r="B28" s="79" t="s">
        <v>26</v>
      </c>
      <c r="C28" s="60">
        <f>IF($K$3="Yes",(ROUND(('70% Value'!C20*0.95),2)),(ROUND(('70% Value'!C20),2)))</f>
        <v>140.44999999999999</v>
      </c>
      <c r="D28" s="60">
        <f>IF($K$3="Yes",(ROUND(('70% Value'!D20*0.95),2)),(ROUND(('70% Value'!D20),2)))</f>
        <v>135.99</v>
      </c>
      <c r="E28" s="60">
        <f>IF($K$3="Yes",(ROUND(('70% Value'!E20*0.95),2)),(ROUND(('70% Value'!E20),2)))</f>
        <v>132.16999999999999</v>
      </c>
      <c r="F28" s="60">
        <f>IF($K$3="Yes",(ROUND(('70% Value'!F20*0.95),2)),(ROUND(('70% Value'!F20),2)))</f>
        <v>126.58</v>
      </c>
      <c r="G28" s="60">
        <f>IF($K$3="Yes",(ROUND(('70% Value'!G20*0.95),2)),(ROUND(('70% Value'!G20),2)))</f>
        <v>117.88</v>
      </c>
      <c r="H28" s="60">
        <f>IF($K$3="Yes",(ROUND(('70% Value'!H20*0.95),2)),(ROUND(('70% Value'!H20),2)))</f>
        <v>0</v>
      </c>
      <c r="I28" s="60">
        <f>IF($K$3="Yes",(ROUND(('70% Value'!I20*0.95),2)),(ROUND(('70% Value'!I20),2)))</f>
        <v>122.39</v>
      </c>
      <c r="J28" s="60">
        <f>IF($K$3="Yes",(ROUND(('70% Value'!J20*0.95),2)),(ROUND(('70% Value'!J20),2)))</f>
        <v>106.01</v>
      </c>
      <c r="K28" s="60">
        <f>IF($K$3="Yes",(ROUND(('70% Value'!K20*0.95),2)),(ROUND(('70% Value'!K20),2)))</f>
        <v>0</v>
      </c>
    </row>
    <row r="29" spans="1:11" ht="37.5" customHeight="1" x14ac:dyDescent="0.3">
      <c r="A29" s="59" t="s">
        <v>56</v>
      </c>
      <c r="B29" s="79" t="s">
        <v>27</v>
      </c>
      <c r="C29" s="60">
        <f>IF($K$3="Yes",(ROUND(('70% Value'!C21*0.95),2)),(ROUND(('70% Value'!C21),2)))</f>
        <v>137.04</v>
      </c>
      <c r="D29" s="60">
        <f>IF($K$3="Yes",(ROUND(('70% Value'!D21*0.95),2)),(ROUND(('70% Value'!D21),2)))</f>
        <v>132.59</v>
      </c>
      <c r="E29" s="60">
        <f>IF($K$3="Yes",(ROUND(('70% Value'!E21*0.95),2)),(ROUND(('70% Value'!E21),2)))</f>
        <v>128.76</v>
      </c>
      <c r="F29" s="60">
        <f>IF($K$3="Yes",(ROUND(('70% Value'!F21*0.95),2)),(ROUND(('70% Value'!F21),2)))</f>
        <v>123.18</v>
      </c>
      <c r="G29" s="60">
        <f>IF($K$3="Yes",(ROUND(('70% Value'!G21*0.95),2)),(ROUND(('70% Value'!G21),2)))</f>
        <v>114.8</v>
      </c>
      <c r="H29" s="60">
        <f>IF($K$3="Yes",(ROUND(('70% Value'!H21*0.95),2)),(ROUND(('70% Value'!H21),2)))</f>
        <v>110.49</v>
      </c>
      <c r="I29" s="60">
        <f>IF($K$3="Yes",(ROUND(('70% Value'!I21*0.95),2)),(ROUND(('70% Value'!I21),2)))</f>
        <v>118.99</v>
      </c>
      <c r="J29" s="60">
        <f>IF($K$3="Yes",(ROUND(('70% Value'!J21*0.95),2)),(ROUND(('70% Value'!J21),2)))</f>
        <v>102.93</v>
      </c>
      <c r="K29" s="60">
        <f>IF($K$3="Yes",(ROUND(('70% Value'!K21*0.95),2)),(ROUND(('70% Value'!K21),2)))</f>
        <v>97.86</v>
      </c>
    </row>
    <row r="30" spans="1:11" ht="37.5" customHeight="1" x14ac:dyDescent="0.3">
      <c r="A30" s="59" t="s">
        <v>57</v>
      </c>
      <c r="B30" s="79" t="s">
        <v>28</v>
      </c>
      <c r="C30" s="60">
        <f>IF($K$3="Yes",(ROUND(('70% Value'!C22*0.95),2)),(ROUND(('70% Value'!C22),2)))</f>
        <v>120.18</v>
      </c>
      <c r="D30" s="60">
        <f>IF($K$3="Yes",(ROUND(('70% Value'!D22*0.95),2)),(ROUND(('70% Value'!D22),2)))</f>
        <v>115.81</v>
      </c>
      <c r="E30" s="60">
        <f>IF($K$3="Yes",(ROUND(('70% Value'!E22*0.95),2)),(ROUND(('70% Value'!E22),2)))</f>
        <v>112.58</v>
      </c>
      <c r="F30" s="60">
        <f>IF($K$3="Yes",(ROUND(('70% Value'!F22*0.95),2)),(ROUND(('70% Value'!F22),2)))</f>
        <v>107.15</v>
      </c>
      <c r="G30" s="60">
        <f>IF($K$3="Yes",(ROUND(('70% Value'!G22*0.95),2)),(ROUND(('70% Value'!G22),2)))</f>
        <v>99.13</v>
      </c>
      <c r="H30" s="60">
        <f>IF($K$3="Yes",(ROUND(('70% Value'!H22*0.95),2)),(ROUND(('70% Value'!H22),2)))</f>
        <v>96.44</v>
      </c>
      <c r="I30" s="60">
        <f>IF($K$3="Yes",(ROUND(('70% Value'!I22*0.95),2)),(ROUND(('70% Value'!I22),2)))</f>
        <v>107.15</v>
      </c>
      <c r="J30" s="60">
        <f>IF($K$3="Yes",(ROUND(('70% Value'!J22*0.95),2)),(ROUND(('70% Value'!J22),2)))</f>
        <v>88.9</v>
      </c>
      <c r="K30" s="60">
        <f>IF($K$3="Yes",(ROUND(('70% Value'!K22*0.95),2)),(ROUND(('70% Value'!K22),2)))</f>
        <v>86.07</v>
      </c>
    </row>
    <row r="31" spans="1:11" ht="37.5" customHeight="1" x14ac:dyDescent="0.3">
      <c r="A31" s="59" t="s">
        <v>66</v>
      </c>
      <c r="B31" s="79" t="s">
        <v>29</v>
      </c>
      <c r="C31" s="60">
        <f>IF($K$3="Yes",(ROUND(('70% Value'!C23*0.95),2)),(ROUND(('70% Value'!C23),2)))</f>
        <v>87.93</v>
      </c>
      <c r="D31" s="60">
        <f>IF($K$3="Yes",(ROUND(('70% Value'!D23*0.95),2)),(ROUND(('70% Value'!D23),2)))</f>
        <v>84.51</v>
      </c>
      <c r="E31" s="60">
        <f>IF($K$3="Yes",(ROUND(('70% Value'!E23*0.95),2)),(ROUND(('70% Value'!E23),2)))</f>
        <v>80.95</v>
      </c>
      <c r="F31" s="60">
        <f>IF($K$3="Yes",(ROUND(('70% Value'!F23*0.95),2)),(ROUND(('70% Value'!F23),2)))</f>
        <v>77.09</v>
      </c>
      <c r="G31" s="60">
        <f>IF($K$3="Yes",(ROUND(('70% Value'!G23*0.95),2)),(ROUND(('70% Value'!G23),2)))</f>
        <v>70.61</v>
      </c>
      <c r="H31" s="60">
        <f>IF($K$3="Yes",(ROUND(('70% Value'!H23*0.95),2)),(ROUND(('70% Value'!H23),2)))</f>
        <v>68.489999999999995</v>
      </c>
      <c r="I31" s="60">
        <f>IF($K$3="Yes",(ROUND(('70% Value'!I23*0.95),2)),(ROUND(('70% Value'!I23),2)))</f>
        <v>73.319999999999993</v>
      </c>
      <c r="J31" s="60">
        <f>IF($K$3="Yes",(ROUND(('70% Value'!J23*0.95),2)),(ROUND(('70% Value'!J23),2)))</f>
        <v>61.06</v>
      </c>
      <c r="K31" s="60">
        <f>IF($K$3="Yes",(ROUND(('70% Value'!K23*0.95),2)),(ROUND(('70% Value'!K23),2)))</f>
        <v>58.62</v>
      </c>
    </row>
    <row r="32" spans="1:11" ht="37.5" customHeight="1" x14ac:dyDescent="0.3">
      <c r="A32" s="59" t="s">
        <v>58</v>
      </c>
      <c r="B32" s="79" t="s">
        <v>30</v>
      </c>
      <c r="C32" s="60">
        <f>IF($K$3="Yes",(ROUND(('70% Value'!C24*0.95),2)),(ROUND(('70% Value'!C24),2)))</f>
        <v>121.22</v>
      </c>
      <c r="D32" s="60">
        <f>IF($K$3="Yes",(ROUND(('70% Value'!D24*0.95),2)),(ROUND(('70% Value'!D24),2)))</f>
        <v>116.84</v>
      </c>
      <c r="E32" s="60">
        <f>IF($K$3="Yes",(ROUND(('70% Value'!E24*0.95),2)),(ROUND(('70% Value'!E24),2)))</f>
        <v>113.6</v>
      </c>
      <c r="F32" s="60">
        <f>IF($K$3="Yes",(ROUND(('70% Value'!F24*0.95),2)),(ROUND(('70% Value'!F24),2)))</f>
        <v>108.18</v>
      </c>
      <c r="G32" s="60">
        <f>IF($K$3="Yes",(ROUND(('70% Value'!G24*0.95),2)),(ROUND(('70% Value'!G24),2)))</f>
        <v>100.33</v>
      </c>
      <c r="H32" s="60">
        <f>IF($K$3="Yes",(ROUND(('70% Value'!H24*0.95),2)),(ROUND(('70% Value'!H24),2)))</f>
        <v>97.65</v>
      </c>
      <c r="I32" s="60">
        <f>IF($K$3="Yes",(ROUND(('70% Value'!I24*0.95),2)),(ROUND(('70% Value'!I24),2)))</f>
        <v>108.18</v>
      </c>
      <c r="J32" s="60">
        <f>IF($K$3="Yes",(ROUND(('70% Value'!J24*0.95),2)),(ROUND(('70% Value'!J24),2)))</f>
        <v>90.1</v>
      </c>
      <c r="K32" s="60">
        <f>IF($K$3="Yes",(ROUND(('70% Value'!K24*0.95),2)),(ROUND(('70% Value'!K24),2)))</f>
        <v>87.27</v>
      </c>
    </row>
    <row r="33" spans="1:11" ht="37.5" customHeight="1" x14ac:dyDescent="0.3">
      <c r="A33" s="59" t="s">
        <v>59</v>
      </c>
      <c r="B33" s="79" t="s">
        <v>31</v>
      </c>
      <c r="C33" s="60">
        <f>IF($K$3="Yes",(ROUND(('70% Value'!C25*0.95),2)),(ROUND(('70% Value'!C25),2)))</f>
        <v>101.65</v>
      </c>
      <c r="D33" s="60">
        <f>IF($K$3="Yes",(ROUND(('70% Value'!D25*0.95),2)),(ROUND(('70% Value'!D25),2)))</f>
        <v>97.27</v>
      </c>
      <c r="E33" s="60">
        <f>IF($K$3="Yes",(ROUND(('70% Value'!E25*0.95),2)),(ROUND(('70% Value'!E25),2)))</f>
        <v>94.04</v>
      </c>
      <c r="F33" s="60">
        <f>IF($K$3="Yes",(ROUND(('70% Value'!F25*0.95),2)),(ROUND(('70% Value'!F25),2)))</f>
        <v>88.62</v>
      </c>
      <c r="G33" s="60">
        <f>IF($K$3="Yes",(ROUND(('70% Value'!G25*0.95),2)),(ROUND(('70% Value'!G25),2)))</f>
        <v>81.16</v>
      </c>
      <c r="H33" s="60">
        <f>IF($K$3="Yes",(ROUND(('70% Value'!H25*0.95),2)),(ROUND(('70% Value'!H25),2)))</f>
        <v>78.48</v>
      </c>
      <c r="I33" s="60">
        <f>IF($K$3="Yes",(ROUND(('70% Value'!I25*0.95),2)),(ROUND(('70% Value'!I25),2)))</f>
        <v>88.62</v>
      </c>
      <c r="J33" s="60">
        <f>IF($K$3="Yes",(ROUND(('70% Value'!J25*0.95),2)),(ROUND(('70% Value'!J25),2)))</f>
        <v>70.930000000000007</v>
      </c>
      <c r="K33" s="60">
        <f>IF($K$3="Yes",(ROUND(('70% Value'!K25*0.95),2)),(ROUND(('70% Value'!K25),2)))</f>
        <v>68.099999999999994</v>
      </c>
    </row>
    <row r="34" spans="1:11" ht="37.5" customHeight="1" x14ac:dyDescent="0.3">
      <c r="A34" s="59" t="s">
        <v>60</v>
      </c>
      <c r="B34" s="79" t="s">
        <v>32</v>
      </c>
      <c r="C34" s="60">
        <f>IF($K$3="Yes",(ROUND(('70% Value'!C26*0.95),2)),(ROUND(('70% Value'!C26),2)))</f>
        <v>95.71</v>
      </c>
      <c r="D34" s="60">
        <f>IF($K$3="Yes",(ROUND(('70% Value'!D26*0.95),2)),(ROUND(('70% Value'!D26),2)))</f>
        <v>93.08</v>
      </c>
      <c r="E34" s="60">
        <f>IF($K$3="Yes",(ROUND(('70% Value'!E26*0.95),2)),(ROUND(('70% Value'!E26),2)))</f>
        <v>90.78</v>
      </c>
      <c r="F34" s="60">
        <f>IF($K$3="Yes",(ROUND(('70% Value'!F26*0.95),2)),(ROUND(('70% Value'!F26),2)))</f>
        <v>88.33</v>
      </c>
      <c r="G34" s="60">
        <f>IF($K$3="Yes",(ROUND(('70% Value'!G26*0.95),2)),(ROUND(('70% Value'!G26),2)))</f>
        <v>85.08</v>
      </c>
      <c r="H34" s="60">
        <f>IF($K$3="Yes",(ROUND(('70% Value'!H26*0.95),2)),(ROUND(('70% Value'!H26),2)))</f>
        <v>82.87</v>
      </c>
      <c r="I34" s="60">
        <f>IF($K$3="Yes",(ROUND(('70% Value'!I26*0.95),2)),(ROUND(('70% Value'!I26),2)))</f>
        <v>86.83</v>
      </c>
      <c r="J34" s="60">
        <f>IF($K$3="Yes",(ROUND(('70% Value'!J26*0.95),2)),(ROUND(('70% Value'!J26),2)))</f>
        <v>79.62</v>
      </c>
      <c r="K34" s="60">
        <f>IF($K$3="Yes",(ROUND(('70% Value'!K26*0.95),2)),(ROUND(('70% Value'!K26),2)))</f>
        <v>74.92</v>
      </c>
    </row>
    <row r="35" spans="1:11" ht="37.5" customHeight="1" x14ac:dyDescent="0.3">
      <c r="A35" s="59" t="s">
        <v>61</v>
      </c>
      <c r="B35" s="79" t="s">
        <v>33</v>
      </c>
      <c r="C35" s="60">
        <f>IF($K$3="Yes",(ROUND(('70% Value'!C27*0.95),2)),(ROUND(('70% Value'!C27),2)))</f>
        <v>120.18</v>
      </c>
      <c r="D35" s="60">
        <f>IF($K$3="Yes",(ROUND(('70% Value'!D27*0.95),2)),(ROUND(('70% Value'!D27),2)))</f>
        <v>115.81</v>
      </c>
      <c r="E35" s="60">
        <f>IF($K$3="Yes",(ROUND(('70% Value'!E27*0.95),2)),(ROUND(('70% Value'!E27),2)))</f>
        <v>112.58</v>
      </c>
      <c r="F35" s="60">
        <f>IF($K$3="Yes",(ROUND(('70% Value'!F27*0.95),2)),(ROUND(('70% Value'!F27),2)))</f>
        <v>107.15</v>
      </c>
      <c r="G35" s="60">
        <f>IF($K$3="Yes",(ROUND(('70% Value'!G27*0.95),2)),(ROUND(('70% Value'!G27),2)))</f>
        <v>99.13</v>
      </c>
      <c r="H35" s="60">
        <f>IF($K$3="Yes",(ROUND(('70% Value'!H27*0.95),2)),(ROUND(('70% Value'!H27),2)))</f>
        <v>96.44</v>
      </c>
      <c r="I35" s="60">
        <f>IF($K$3="Yes",(ROUND(('70% Value'!I27*0.95),2)),(ROUND(('70% Value'!I27),2)))</f>
        <v>107.15</v>
      </c>
      <c r="J35" s="60">
        <f>IF($K$3="Yes",(ROUND(('70% Value'!J27*0.95),2)),(ROUND(('70% Value'!J27),2)))</f>
        <v>88.9</v>
      </c>
      <c r="K35" s="60">
        <f>IF($K$3="Yes",(ROUND(('70% Value'!K27*0.95),2)),(ROUND(('70% Value'!K27),2)))</f>
        <v>86.07</v>
      </c>
    </row>
    <row r="36" spans="1:11" ht="37.5" customHeight="1" x14ac:dyDescent="0.3">
      <c r="A36" s="59" t="s">
        <v>62</v>
      </c>
      <c r="B36" s="79" t="s">
        <v>34</v>
      </c>
      <c r="C36" s="60">
        <f>IF($K$3="Yes",(ROUND(('70% Value'!C28*0.95),2)),(ROUND(('70% Value'!C28),2)))</f>
        <v>66.900000000000006</v>
      </c>
      <c r="D36" s="60">
        <f>IF($K$3="Yes",(ROUND(('70% Value'!D28*0.95),2)),(ROUND(('70% Value'!D28),2)))</f>
        <v>63.57</v>
      </c>
      <c r="E36" s="60">
        <f>IF($K$3="Yes",(ROUND(('70% Value'!E28*0.95),2)),(ROUND(('70% Value'!E28),2)))</f>
        <v>59.6</v>
      </c>
      <c r="F36" s="60">
        <f>IF($K$3="Yes",(ROUND(('70% Value'!F28*0.95),2)),(ROUND(('70% Value'!F28),2)))</f>
        <v>57.1</v>
      </c>
      <c r="G36" s="60">
        <f>IF($K$3="Yes",(ROUND(('70% Value'!G28*0.95),2)),(ROUND(('70% Value'!G28),2)))</f>
        <v>50.83</v>
      </c>
      <c r="H36" s="60">
        <f>IF($K$3="Yes",(ROUND(('70% Value'!H28*0.95),2)),(ROUND(('70% Value'!H28),2)))</f>
        <v>48.3</v>
      </c>
      <c r="I36" s="60">
        <f>IF($K$3="Yes",(ROUND(('70% Value'!I28*0.95),2)),(ROUND(('70% Value'!I28),2)))</f>
        <v>54.48</v>
      </c>
      <c r="J36" s="60">
        <f>IF($K$3="Yes",(ROUND(('70% Value'!J28*0.95),2)),(ROUND(('70% Value'!J28),2)))</f>
        <v>41.79</v>
      </c>
      <c r="K36" s="60">
        <f>IF($K$3="Yes",(ROUND(('70% Value'!K28*0.95),2)),(ROUND(('70% Value'!K28),2)))</f>
        <v>38.799999999999997</v>
      </c>
    </row>
    <row r="37" spans="1:11" ht="37.5" customHeight="1" x14ac:dyDescent="0.3">
      <c r="A37" s="59" t="s">
        <v>63</v>
      </c>
      <c r="B37" s="79" t="s">
        <v>35</v>
      </c>
      <c r="C37" s="60">
        <f>IF($K$3="Yes",(ROUND(('70% Value'!C29*0.95),2)),(ROUND(('70% Value'!C29),2)))</f>
        <v>66.23</v>
      </c>
      <c r="D37" s="60">
        <f>IF($K$3="Yes",(ROUND(('70% Value'!D29*0.95),2)),(ROUND(('70% Value'!D29),2)))</f>
        <v>62.91</v>
      </c>
      <c r="E37" s="60">
        <f>IF($K$3="Yes",(ROUND(('70% Value'!E29*0.95),2)),(ROUND(('70% Value'!E29),2)))</f>
        <v>59.6</v>
      </c>
      <c r="F37" s="60">
        <f>IF($K$3="Yes",(ROUND(('70% Value'!F29*0.95),2)),(ROUND(('70% Value'!F29),2)))</f>
        <v>56.44</v>
      </c>
      <c r="G37" s="60">
        <f>IF($K$3="Yes",(ROUND(('70% Value'!G29*0.95),2)),(ROUND(('70% Value'!G29),2)))</f>
        <v>50.83</v>
      </c>
      <c r="H37" s="60">
        <f>IF($K$3="Yes",(ROUND(('70% Value'!H29*0.95),2)),(ROUND(('70% Value'!H29),2)))</f>
        <v>47.63</v>
      </c>
      <c r="I37" s="60">
        <f>IF($K$3="Yes",(ROUND(('70% Value'!I29*0.95),2)),(ROUND(('70% Value'!I29),2)))</f>
        <v>53.82</v>
      </c>
      <c r="J37" s="60">
        <f>IF($K$3="Yes",(ROUND(('70% Value'!J29*0.95),2)),(ROUND(('70% Value'!J29),2)))</f>
        <v>41.79</v>
      </c>
      <c r="K37" s="60">
        <f>IF($K$3="Yes",(ROUND(('70% Value'!K29*0.95),2)),(ROUND(('70% Value'!K29),2)))</f>
        <v>38.130000000000003</v>
      </c>
    </row>
    <row r="38" spans="1:11" ht="37.5" customHeight="1" x14ac:dyDescent="0.3">
      <c r="A38" s="59" t="s">
        <v>67</v>
      </c>
      <c r="B38" s="79" t="s">
        <v>36</v>
      </c>
      <c r="C38" s="60">
        <f>IF($K$3="Yes",(ROUND(('70% Value'!C30*0.95),2)),(ROUND(('70% Value'!C30),2)))</f>
        <v>51.76</v>
      </c>
      <c r="D38" s="60">
        <f>IF($K$3="Yes",(ROUND(('70% Value'!D30*0.95),2)),(ROUND(('70% Value'!D30),2)))</f>
        <v>48.86</v>
      </c>
      <c r="E38" s="60">
        <f>IF($K$3="Yes",(ROUND(('70% Value'!E30*0.95),2)),(ROUND(('70% Value'!E30),2)))</f>
        <v>45.91</v>
      </c>
      <c r="F38" s="60">
        <f>IF($K$3="Yes",(ROUND(('70% Value'!F30*0.95),2)),(ROUND(('70% Value'!F30),2)))</f>
        <v>43.58</v>
      </c>
      <c r="G38" s="60">
        <f>IF($K$3="Yes",(ROUND(('70% Value'!G30*0.95),2)),(ROUND(('70% Value'!G30),2)))</f>
        <v>39.39</v>
      </c>
      <c r="H38" s="60">
        <f>IF($K$3="Yes",(ROUND(('70% Value'!H30*0.95),2)),(ROUND(('70% Value'!H30),2)))</f>
        <v>36.78</v>
      </c>
      <c r="I38" s="60">
        <f>IF($K$3="Yes",(ROUND(('70% Value'!I30*0.95),2)),(ROUND(('70% Value'!I30),2)))</f>
        <v>41.62</v>
      </c>
      <c r="J38" s="60">
        <f>IF($K$3="Yes",(ROUND(('70% Value'!J30*0.95),2)),(ROUND(('70% Value'!J30),2)))</f>
        <v>31.14</v>
      </c>
      <c r="K38" s="60">
        <f>IF($K$3="Yes",(ROUND(('70% Value'!K30*0.95),2)),(ROUND(('70% Value'!K30),2)))</f>
        <v>29.68</v>
      </c>
    </row>
    <row r="40" spans="1:11" ht="24" hidden="1" thickBot="1" x14ac:dyDescent="0.4">
      <c r="B40" s="49" t="s">
        <v>98</v>
      </c>
      <c r="C40" s="98"/>
      <c r="D40" s="98"/>
      <c r="E40" s="98"/>
      <c r="F40" s="98"/>
      <c r="G40" s="98"/>
      <c r="H40" s="98"/>
      <c r="I40" s="98"/>
      <c r="J40" s="98"/>
      <c r="K40" s="99"/>
    </row>
    <row r="41" spans="1:11" ht="15.75" thickBot="1" x14ac:dyDescent="0.3"/>
    <row r="42" spans="1:11" ht="19.5" thickBot="1" x14ac:dyDescent="0.35">
      <c r="B42" s="62" t="s">
        <v>38</v>
      </c>
      <c r="C42" s="80" t="s">
        <v>9</v>
      </c>
      <c r="D42" s="64">
        <f>HLOOKUP(C42,C9:K10,2,FALSE)</f>
        <v>11</v>
      </c>
      <c r="E42" s="111" t="s">
        <v>108</v>
      </c>
      <c r="F42" s="111"/>
      <c r="G42" s="85" t="s">
        <v>106</v>
      </c>
      <c r="K42" s="15" t="s">
        <v>106</v>
      </c>
    </row>
    <row r="43" spans="1:11" ht="19.5" thickBot="1" x14ac:dyDescent="0.35">
      <c r="B43" s="66" t="s">
        <v>68</v>
      </c>
      <c r="C43" s="81" t="s">
        <v>64</v>
      </c>
      <c r="D43" s="34"/>
      <c r="E43" s="34"/>
      <c r="F43" s="34"/>
      <c r="G43" s="68"/>
      <c r="H43" s="122" t="s">
        <v>120</v>
      </c>
      <c r="I43" s="123"/>
      <c r="J43" s="41">
        <f>SUM(G64:G71)</f>
        <v>408</v>
      </c>
      <c r="K43" s="15" t="s">
        <v>107</v>
      </c>
    </row>
    <row r="44" spans="1:11" ht="19.5" thickBot="1" x14ac:dyDescent="0.35">
      <c r="B44" s="73" t="s">
        <v>37</v>
      </c>
      <c r="C44" s="86">
        <v>1000</v>
      </c>
      <c r="D44" s="38"/>
      <c r="E44" s="38"/>
      <c r="F44" s="38"/>
      <c r="G44" s="75"/>
      <c r="H44" s="124" t="str">
        <f>IF(G42="Yes","Estimated Plan Review Fee","")</f>
        <v>Estimated Plan Review Fee</v>
      </c>
      <c r="I44" s="123"/>
      <c r="J44" s="41">
        <f>IF(G42="Yes",'70% Value'!J36,"")</f>
        <v>106</v>
      </c>
    </row>
    <row r="45" spans="1:11" ht="37.5" x14ac:dyDescent="0.3">
      <c r="B45" s="69" t="s">
        <v>39</v>
      </c>
      <c r="C45" s="110">
        <f>VLOOKUP(C43,A12:K38,D42,FALSE)</f>
        <v>81.61</v>
      </c>
      <c r="D45" s="110"/>
      <c r="E45" s="34"/>
      <c r="F45" s="34"/>
      <c r="G45" s="68"/>
      <c r="I45" s="34"/>
      <c r="J45" s="77"/>
    </row>
    <row r="46" spans="1:11" ht="19.5" thickBot="1" x14ac:dyDescent="0.35">
      <c r="B46" s="70" t="s">
        <v>110</v>
      </c>
      <c r="C46" s="109">
        <f>+C44*C45</f>
        <v>81610</v>
      </c>
      <c r="D46" s="109"/>
      <c r="E46" s="71"/>
      <c r="F46" s="71"/>
      <c r="G46" s="72"/>
      <c r="H46" s="51"/>
      <c r="I46" s="51"/>
      <c r="J46" s="51"/>
      <c r="K46" s="51"/>
    </row>
    <row r="47" spans="1:11" x14ac:dyDescent="0.25">
      <c r="B47" s="6"/>
      <c r="C47" s="7"/>
    </row>
    <row r="49" spans="1:7" ht="15.75" hidden="1" x14ac:dyDescent="0.25">
      <c r="A49" s="44"/>
      <c r="B49" s="45"/>
      <c r="C49" s="45" t="s">
        <v>85</v>
      </c>
      <c r="D49" s="45" t="s">
        <v>86</v>
      </c>
      <c r="E49" s="45" t="s">
        <v>80</v>
      </c>
      <c r="F49" s="21"/>
      <c r="G49" s="21"/>
    </row>
    <row r="50" spans="1:7" ht="15.75" hidden="1" x14ac:dyDescent="0.25">
      <c r="A50" s="46" t="s">
        <v>71</v>
      </c>
      <c r="B50" s="44" t="s">
        <v>87</v>
      </c>
      <c r="C50" s="46">
        <v>3000</v>
      </c>
      <c r="D50" s="45">
        <v>50</v>
      </c>
      <c r="E50" s="45"/>
      <c r="F50" s="21"/>
      <c r="G50" s="21"/>
    </row>
    <row r="51" spans="1:7" ht="15.75" hidden="1" x14ac:dyDescent="0.25">
      <c r="A51" s="46" t="s">
        <v>72</v>
      </c>
      <c r="B51" s="44" t="s">
        <v>88</v>
      </c>
      <c r="C51" s="46">
        <v>45000</v>
      </c>
      <c r="D51" s="45">
        <v>50</v>
      </c>
      <c r="E51" s="47">
        <v>5</v>
      </c>
      <c r="F51" s="21"/>
      <c r="G51" s="21"/>
    </row>
    <row r="52" spans="1:7" ht="15.75" hidden="1" x14ac:dyDescent="0.25">
      <c r="A52" s="46" t="s">
        <v>73</v>
      </c>
      <c r="B52" s="44" t="s">
        <v>89</v>
      </c>
      <c r="C52" s="46">
        <v>100000</v>
      </c>
      <c r="D52" s="45">
        <v>260</v>
      </c>
      <c r="E52" s="47">
        <v>4</v>
      </c>
      <c r="F52" s="21"/>
      <c r="G52" s="21"/>
    </row>
    <row r="53" spans="1:7" ht="15.75" hidden="1" x14ac:dyDescent="0.25">
      <c r="A53" s="46" t="s">
        <v>7</v>
      </c>
      <c r="B53" s="44" t="s">
        <v>90</v>
      </c>
      <c r="C53" s="46">
        <v>500000</v>
      </c>
      <c r="D53" s="45">
        <v>480</v>
      </c>
      <c r="E53" s="47">
        <v>3</v>
      </c>
      <c r="F53" s="21"/>
      <c r="G53" s="21"/>
    </row>
    <row r="54" spans="1:7" ht="15.75" hidden="1" x14ac:dyDescent="0.25">
      <c r="A54" s="46" t="s">
        <v>74</v>
      </c>
      <c r="B54" s="44" t="s">
        <v>91</v>
      </c>
      <c r="C54" s="46">
        <v>1000000</v>
      </c>
      <c r="D54" s="45">
        <v>1680</v>
      </c>
      <c r="E54" s="47">
        <v>2</v>
      </c>
      <c r="F54" s="21"/>
      <c r="G54" s="21"/>
    </row>
    <row r="55" spans="1:7" ht="15.75" hidden="1" x14ac:dyDescent="0.25">
      <c r="A55" s="46" t="s">
        <v>75</v>
      </c>
      <c r="B55" s="44" t="s">
        <v>92</v>
      </c>
      <c r="C55" s="46">
        <v>10000000</v>
      </c>
      <c r="D55" s="45">
        <v>2680</v>
      </c>
      <c r="E55" s="47">
        <v>1</v>
      </c>
      <c r="F55" s="21"/>
      <c r="G55" s="21"/>
    </row>
    <row r="56" spans="1:7" ht="15.75" hidden="1" x14ac:dyDescent="0.25">
      <c r="A56" s="46" t="s">
        <v>76</v>
      </c>
      <c r="B56" s="44" t="s">
        <v>93</v>
      </c>
      <c r="C56" s="46">
        <v>100000000</v>
      </c>
      <c r="D56" s="45">
        <v>11680</v>
      </c>
      <c r="E56" s="47">
        <v>0.5</v>
      </c>
      <c r="F56" s="21"/>
      <c r="G56" s="21"/>
    </row>
    <row r="57" spans="1:7" ht="15.75" hidden="1" x14ac:dyDescent="0.25">
      <c r="A57" s="46" t="s">
        <v>77</v>
      </c>
      <c r="B57" s="44" t="s">
        <v>94</v>
      </c>
      <c r="C57" s="46" t="s">
        <v>70</v>
      </c>
      <c r="D57" s="45">
        <v>56680</v>
      </c>
      <c r="E57" s="47">
        <v>0.25</v>
      </c>
      <c r="F57" s="21"/>
      <c r="G57" s="21"/>
    </row>
    <row r="58" spans="1:7" ht="15.75" hidden="1" x14ac:dyDescent="0.25">
      <c r="B58" s="22"/>
      <c r="C58" s="22"/>
      <c r="D58" s="21"/>
      <c r="E58" s="21"/>
      <c r="F58" s="21"/>
      <c r="G58" s="21"/>
    </row>
    <row r="59" spans="1:7" ht="15.75" hidden="1" x14ac:dyDescent="0.25">
      <c r="B59" s="22"/>
      <c r="C59" s="22"/>
      <c r="D59" s="21"/>
      <c r="E59" s="21"/>
      <c r="F59" s="21"/>
      <c r="G59" s="21"/>
    </row>
    <row r="60" spans="1:7" ht="15.75" hidden="1" x14ac:dyDescent="0.25">
      <c r="B60" s="22" t="s">
        <v>78</v>
      </c>
      <c r="C60" s="22"/>
      <c r="D60" s="22" t="s">
        <v>79</v>
      </c>
      <c r="E60" s="21"/>
      <c r="F60" s="21"/>
      <c r="G60" s="21"/>
    </row>
    <row r="61" spans="1:7" ht="15.75" hidden="1" x14ac:dyDescent="0.25">
      <c r="B61" s="22">
        <f>+C44*C45</f>
        <v>81610</v>
      </c>
      <c r="C61" s="24"/>
      <c r="D61" s="21">
        <f>ROUNDUP((B61/1000),0)</f>
        <v>82</v>
      </c>
      <c r="E61" s="21"/>
      <c r="F61" s="21"/>
      <c r="G61" s="21"/>
    </row>
    <row r="62" spans="1:7" ht="15.75" hidden="1" x14ac:dyDescent="0.25">
      <c r="B62" s="22"/>
      <c r="C62" s="22"/>
      <c r="D62" s="21"/>
      <c r="E62" s="21"/>
      <c r="F62" s="21"/>
      <c r="G62" s="21"/>
    </row>
    <row r="63" spans="1:7" ht="47.25" hidden="1" x14ac:dyDescent="0.25">
      <c r="A63" s="29"/>
      <c r="B63" s="30"/>
      <c r="C63" s="30" t="s">
        <v>69</v>
      </c>
      <c r="D63" s="31" t="s">
        <v>81</v>
      </c>
      <c r="E63" s="31" t="s">
        <v>95</v>
      </c>
      <c r="F63" s="31" t="s">
        <v>96</v>
      </c>
      <c r="G63" s="32" t="s">
        <v>84</v>
      </c>
    </row>
    <row r="64" spans="1:7" ht="15.75" hidden="1" x14ac:dyDescent="0.25">
      <c r="A64" s="33" t="s">
        <v>71</v>
      </c>
      <c r="B64" s="34" t="str">
        <f t="shared" ref="B64:B71" si="0">IF(C64=0,"",B50)</f>
        <v/>
      </c>
      <c r="C64" s="35">
        <f>IF($B$61&lt;(C50+1),IF($B$61&gt;0,D50,0),0)</f>
        <v>0</v>
      </c>
      <c r="D64" s="36">
        <f t="shared" ref="D64:D71" si="1">IF(C64=0,0,E50)</f>
        <v>0</v>
      </c>
      <c r="E64" s="36">
        <v>0</v>
      </c>
      <c r="F64" s="36">
        <f>+E64*D64</f>
        <v>0</v>
      </c>
      <c r="G64" s="42">
        <f>+C64+F64</f>
        <v>0</v>
      </c>
    </row>
    <row r="65" spans="1:7" ht="15.75" hidden="1" x14ac:dyDescent="0.25">
      <c r="A65" s="33" t="s">
        <v>72</v>
      </c>
      <c r="B65" s="34" t="str">
        <f t="shared" si="0"/>
        <v/>
      </c>
      <c r="C65" s="35">
        <f t="shared" ref="C65:C70" si="2">IF($B$61&lt;(C51+1),IF($B$61&gt;C50,D51,0),0)</f>
        <v>0</v>
      </c>
      <c r="D65" s="36">
        <f t="shared" si="1"/>
        <v>0</v>
      </c>
      <c r="E65" s="36">
        <f t="shared" ref="E65:E71" si="3">IF(C65=0,0,$D$61-(C50/1000))</f>
        <v>0</v>
      </c>
      <c r="F65" s="36">
        <f t="shared" ref="F65:F71" si="4">+E65*D65</f>
        <v>0</v>
      </c>
      <c r="G65" s="42">
        <f t="shared" ref="G65:G71" si="5">+C65+F65</f>
        <v>0</v>
      </c>
    </row>
    <row r="66" spans="1:7" ht="15.75" hidden="1" x14ac:dyDescent="0.25">
      <c r="A66" s="33" t="s">
        <v>73</v>
      </c>
      <c r="B66" s="34" t="str">
        <f t="shared" si="0"/>
        <v>$45,000 to $100,000</v>
      </c>
      <c r="C66" s="35">
        <f t="shared" si="2"/>
        <v>260</v>
      </c>
      <c r="D66" s="36">
        <f t="shared" si="1"/>
        <v>4</v>
      </c>
      <c r="E66" s="36">
        <f t="shared" si="3"/>
        <v>37</v>
      </c>
      <c r="F66" s="36">
        <f t="shared" si="4"/>
        <v>148</v>
      </c>
      <c r="G66" s="42">
        <f t="shared" si="5"/>
        <v>408</v>
      </c>
    </row>
    <row r="67" spans="1:7" ht="15.75" hidden="1" x14ac:dyDescent="0.25">
      <c r="A67" s="33" t="s">
        <v>7</v>
      </c>
      <c r="B67" s="34" t="str">
        <f t="shared" si="0"/>
        <v/>
      </c>
      <c r="C67" s="35">
        <f t="shared" si="2"/>
        <v>0</v>
      </c>
      <c r="D67" s="36">
        <f t="shared" si="1"/>
        <v>0</v>
      </c>
      <c r="E67" s="36">
        <f t="shared" si="3"/>
        <v>0</v>
      </c>
      <c r="F67" s="36">
        <f t="shared" si="4"/>
        <v>0</v>
      </c>
      <c r="G67" s="42">
        <f t="shared" si="5"/>
        <v>0</v>
      </c>
    </row>
    <row r="68" spans="1:7" ht="15.75" hidden="1" x14ac:dyDescent="0.25">
      <c r="A68" s="33" t="s">
        <v>74</v>
      </c>
      <c r="B68" s="34" t="str">
        <f t="shared" si="0"/>
        <v/>
      </c>
      <c r="C68" s="35">
        <f t="shared" si="2"/>
        <v>0</v>
      </c>
      <c r="D68" s="36">
        <f t="shared" si="1"/>
        <v>0</v>
      </c>
      <c r="E68" s="36">
        <f t="shared" si="3"/>
        <v>0</v>
      </c>
      <c r="F68" s="36">
        <f t="shared" si="4"/>
        <v>0</v>
      </c>
      <c r="G68" s="42">
        <f t="shared" si="5"/>
        <v>0</v>
      </c>
    </row>
    <row r="69" spans="1:7" ht="15.75" hidden="1" x14ac:dyDescent="0.25">
      <c r="A69" s="33" t="s">
        <v>75</v>
      </c>
      <c r="B69" s="34" t="str">
        <f t="shared" si="0"/>
        <v/>
      </c>
      <c r="C69" s="35">
        <f t="shared" si="2"/>
        <v>0</v>
      </c>
      <c r="D69" s="36">
        <f t="shared" si="1"/>
        <v>0</v>
      </c>
      <c r="E69" s="36">
        <f t="shared" si="3"/>
        <v>0</v>
      </c>
      <c r="F69" s="36">
        <f t="shared" si="4"/>
        <v>0</v>
      </c>
      <c r="G69" s="42">
        <f t="shared" si="5"/>
        <v>0</v>
      </c>
    </row>
    <row r="70" spans="1:7" ht="15.75" hidden="1" x14ac:dyDescent="0.25">
      <c r="A70" s="33" t="s">
        <v>76</v>
      </c>
      <c r="B70" s="34" t="str">
        <f t="shared" si="0"/>
        <v/>
      </c>
      <c r="C70" s="35">
        <f t="shared" si="2"/>
        <v>0</v>
      </c>
      <c r="D70" s="36">
        <f t="shared" si="1"/>
        <v>0</v>
      </c>
      <c r="E70" s="36">
        <f t="shared" si="3"/>
        <v>0</v>
      </c>
      <c r="F70" s="36">
        <f t="shared" si="4"/>
        <v>0</v>
      </c>
      <c r="G70" s="42">
        <f t="shared" si="5"/>
        <v>0</v>
      </c>
    </row>
    <row r="71" spans="1:7" ht="16.5" hidden="1" thickBot="1" x14ac:dyDescent="0.3">
      <c r="A71" s="37" t="s">
        <v>77</v>
      </c>
      <c r="B71" s="38" t="str">
        <f t="shared" si="0"/>
        <v/>
      </c>
      <c r="C71" s="39">
        <f>IF($B$61&gt;C56,D57,0)</f>
        <v>0</v>
      </c>
      <c r="D71" s="40">
        <f t="shared" si="1"/>
        <v>0</v>
      </c>
      <c r="E71" s="40">
        <f t="shared" si="3"/>
        <v>0</v>
      </c>
      <c r="F71" s="40">
        <f t="shared" si="4"/>
        <v>0</v>
      </c>
      <c r="G71" s="43">
        <f t="shared" si="5"/>
        <v>0</v>
      </c>
    </row>
    <row r="72" spans="1:7" hidden="1" x14ac:dyDescent="0.25"/>
    <row r="73" spans="1:7" ht="15.75" hidden="1" thickBot="1" x14ac:dyDescent="0.3">
      <c r="B73" s="28" t="s">
        <v>41</v>
      </c>
      <c r="C73" s="41">
        <f>SUM(G64:G71)</f>
        <v>408</v>
      </c>
    </row>
    <row r="74" spans="1:7" ht="15.75" hidden="1" thickBot="1" x14ac:dyDescent="0.3">
      <c r="B74" s="48" t="s">
        <v>100</v>
      </c>
      <c r="C74" s="41">
        <f>IF(G42="Yes",ROUND((C73*0.25),2),0)</f>
        <v>102</v>
      </c>
    </row>
    <row r="75" spans="1:7" hidden="1" x14ac:dyDescent="0.25"/>
  </sheetData>
  <sheetProtection algorithmName="SHA-512" hashValue="xJfJLVdEQiWrzqX8FYNgV5BeogtQ336hYA1IYK5+UNEOTq2UJtc54Nx6FiCqeJYvdFQv9cTy2wX+zE5kSYPpHw==" saltValue="SF8NXXtyyDb4OBETC7q+zA==" spinCount="100000" sheet="1" objects="1" scenarios="1"/>
  <mergeCells count="18">
    <mergeCell ref="C46:D46"/>
    <mergeCell ref="H43:I43"/>
    <mergeCell ref="H44:I44"/>
    <mergeCell ref="B3:J3"/>
    <mergeCell ref="B8:K8"/>
    <mergeCell ref="B9:B11"/>
    <mergeCell ref="C11:F11"/>
    <mergeCell ref="G11:H11"/>
    <mergeCell ref="J11:K11"/>
    <mergeCell ref="C40:K40"/>
    <mergeCell ref="E42:F42"/>
    <mergeCell ref="B6:K6"/>
    <mergeCell ref="B7:K7"/>
    <mergeCell ref="B1:K1"/>
    <mergeCell ref="B2:K2"/>
    <mergeCell ref="B4:K4"/>
    <mergeCell ref="B5:K5"/>
    <mergeCell ref="C45:D45"/>
  </mergeCells>
  <dataValidations xWindow="393" yWindow="905" count="4">
    <dataValidation type="list" allowBlank="1" showInputMessage="1" showErrorMessage="1" error="You must select a valid response from the drop down menu." prompt="Please select Yes or No from the drop down menu." sqref="G42 K3">
      <formula1>$K$42:$K$43</formula1>
    </dataValidation>
    <dataValidation type="list" allowBlank="1" showInputMessage="1" showErrorMessage="1" error="Please select a valid group from the drop down menu." prompt="Please select the appropriate group (see chart above)." sqref="C43">
      <formula1>$A$14:$A$38</formula1>
    </dataValidation>
    <dataValidation type="list" allowBlank="1" showInputMessage="1" showErrorMessage="1" error="Please select a valid construction type from the drop down menu." prompt="Please select the type of construction from the drop down menu (see chart above)." sqref="C42">
      <formula1>$C$9:$K$9</formula1>
    </dataValidation>
    <dataValidation type="whole" operator="greaterThan" showInputMessage="1" showErrorMessage="1" error="Please enter a number greater than 0." prompt="Please enter the total  square footage under roof." sqref="C44">
      <formula1>0</formula1>
    </dataValidation>
  </dataValidations>
  <pageMargins left="0.7" right="0.7" top="0.75" bottom="0.75" header="0.3" footer="0.3"/>
  <pageSetup scale="64" fitToHeight="0" orientation="landscape" r:id="rId1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showGridLines="0" topLeftCell="B1" zoomScaleNormal="100" workbookViewId="0">
      <pane xSplit="1" ySplit="11" topLeftCell="C39" activePane="bottomRight" state="frozen"/>
      <selection activeCell="C36" sqref="C36"/>
      <selection pane="topRight" activeCell="C36" sqref="C36"/>
      <selection pane="bottomLeft" activeCell="C36" sqref="C36"/>
      <selection pane="bottomRight" activeCell="C36" sqref="C36"/>
    </sheetView>
  </sheetViews>
  <sheetFormatPr defaultRowHeight="15" x14ac:dyDescent="0.25"/>
  <cols>
    <col min="1" max="1" width="0" style="82" hidden="1" customWidth="1"/>
    <col min="2" max="2" width="44.28515625" style="82" customWidth="1"/>
    <col min="3" max="11" width="16.28515625" style="82" customWidth="1"/>
    <col min="12" max="257" width="9.140625" style="82"/>
    <col min="258" max="258" width="53.42578125" style="82" customWidth="1"/>
    <col min="259" max="513" width="9.140625" style="82"/>
    <col min="514" max="514" width="53.42578125" style="82" customWidth="1"/>
    <col min="515" max="769" width="9.140625" style="82"/>
    <col min="770" max="770" width="53.42578125" style="82" customWidth="1"/>
    <col min="771" max="1025" width="9.140625" style="82"/>
    <col min="1026" max="1026" width="53.42578125" style="82" customWidth="1"/>
    <col min="1027" max="1281" width="9.140625" style="82"/>
    <col min="1282" max="1282" width="53.42578125" style="82" customWidth="1"/>
    <col min="1283" max="1537" width="9.140625" style="82"/>
    <col min="1538" max="1538" width="53.42578125" style="82" customWidth="1"/>
    <col min="1539" max="1793" width="9.140625" style="82"/>
    <col min="1794" max="1794" width="53.42578125" style="82" customWidth="1"/>
    <col min="1795" max="2049" width="9.140625" style="82"/>
    <col min="2050" max="2050" width="53.42578125" style="82" customWidth="1"/>
    <col min="2051" max="2305" width="9.140625" style="82"/>
    <col min="2306" max="2306" width="53.42578125" style="82" customWidth="1"/>
    <col min="2307" max="2561" width="9.140625" style="82"/>
    <col min="2562" max="2562" width="53.42578125" style="82" customWidth="1"/>
    <col min="2563" max="2817" width="9.140625" style="82"/>
    <col min="2818" max="2818" width="53.42578125" style="82" customWidth="1"/>
    <col min="2819" max="3073" width="9.140625" style="82"/>
    <col min="3074" max="3074" width="53.42578125" style="82" customWidth="1"/>
    <col min="3075" max="3329" width="9.140625" style="82"/>
    <col min="3330" max="3330" width="53.42578125" style="82" customWidth="1"/>
    <col min="3331" max="3585" width="9.140625" style="82"/>
    <col min="3586" max="3586" width="53.42578125" style="82" customWidth="1"/>
    <col min="3587" max="3841" width="9.140625" style="82"/>
    <col min="3842" max="3842" width="53.42578125" style="82" customWidth="1"/>
    <col min="3843" max="4097" width="9.140625" style="82"/>
    <col min="4098" max="4098" width="53.42578125" style="82" customWidth="1"/>
    <col min="4099" max="4353" width="9.140625" style="82"/>
    <col min="4354" max="4354" width="53.42578125" style="82" customWidth="1"/>
    <col min="4355" max="4609" width="9.140625" style="82"/>
    <col min="4610" max="4610" width="53.42578125" style="82" customWidth="1"/>
    <col min="4611" max="4865" width="9.140625" style="82"/>
    <col min="4866" max="4866" width="53.42578125" style="82" customWidth="1"/>
    <col min="4867" max="5121" width="9.140625" style="82"/>
    <col min="5122" max="5122" width="53.42578125" style="82" customWidth="1"/>
    <col min="5123" max="5377" width="9.140625" style="82"/>
    <col min="5378" max="5378" width="53.42578125" style="82" customWidth="1"/>
    <col min="5379" max="5633" width="9.140625" style="82"/>
    <col min="5634" max="5634" width="53.42578125" style="82" customWidth="1"/>
    <col min="5635" max="5889" width="9.140625" style="82"/>
    <col min="5890" max="5890" width="53.42578125" style="82" customWidth="1"/>
    <col min="5891" max="6145" width="9.140625" style="82"/>
    <col min="6146" max="6146" width="53.42578125" style="82" customWidth="1"/>
    <col min="6147" max="6401" width="9.140625" style="82"/>
    <col min="6402" max="6402" width="53.42578125" style="82" customWidth="1"/>
    <col min="6403" max="6657" width="9.140625" style="82"/>
    <col min="6658" max="6658" width="53.42578125" style="82" customWidth="1"/>
    <col min="6659" max="6913" width="9.140625" style="82"/>
    <col min="6914" max="6914" width="53.42578125" style="82" customWidth="1"/>
    <col min="6915" max="7169" width="9.140625" style="82"/>
    <col min="7170" max="7170" width="53.42578125" style="82" customWidth="1"/>
    <col min="7171" max="7425" width="9.140625" style="82"/>
    <col min="7426" max="7426" width="53.42578125" style="82" customWidth="1"/>
    <col min="7427" max="7681" width="9.140625" style="82"/>
    <col min="7682" max="7682" width="53.42578125" style="82" customWidth="1"/>
    <col min="7683" max="7937" width="9.140625" style="82"/>
    <col min="7938" max="7938" width="53.42578125" style="82" customWidth="1"/>
    <col min="7939" max="8193" width="9.140625" style="82"/>
    <col min="8194" max="8194" width="53.42578125" style="82" customWidth="1"/>
    <col min="8195" max="8449" width="9.140625" style="82"/>
    <col min="8450" max="8450" width="53.42578125" style="82" customWidth="1"/>
    <col min="8451" max="8705" width="9.140625" style="82"/>
    <col min="8706" max="8706" width="53.42578125" style="82" customWidth="1"/>
    <col min="8707" max="8961" width="9.140625" style="82"/>
    <col min="8962" max="8962" width="53.42578125" style="82" customWidth="1"/>
    <col min="8963" max="9217" width="9.140625" style="82"/>
    <col min="9218" max="9218" width="53.42578125" style="82" customWidth="1"/>
    <col min="9219" max="9473" width="9.140625" style="82"/>
    <col min="9474" max="9474" width="53.42578125" style="82" customWidth="1"/>
    <col min="9475" max="9729" width="9.140625" style="82"/>
    <col min="9730" max="9730" width="53.42578125" style="82" customWidth="1"/>
    <col min="9731" max="9985" width="9.140625" style="82"/>
    <col min="9986" max="9986" width="53.42578125" style="82" customWidth="1"/>
    <col min="9987" max="10241" width="9.140625" style="82"/>
    <col min="10242" max="10242" width="53.42578125" style="82" customWidth="1"/>
    <col min="10243" max="10497" width="9.140625" style="82"/>
    <col min="10498" max="10498" width="53.42578125" style="82" customWidth="1"/>
    <col min="10499" max="10753" width="9.140625" style="82"/>
    <col min="10754" max="10754" width="53.42578125" style="82" customWidth="1"/>
    <col min="10755" max="11009" width="9.140625" style="82"/>
    <col min="11010" max="11010" width="53.42578125" style="82" customWidth="1"/>
    <col min="11011" max="11265" width="9.140625" style="82"/>
    <col min="11266" max="11266" width="53.42578125" style="82" customWidth="1"/>
    <col min="11267" max="11521" width="9.140625" style="82"/>
    <col min="11522" max="11522" width="53.42578125" style="82" customWidth="1"/>
    <col min="11523" max="11777" width="9.140625" style="82"/>
    <col min="11778" max="11778" width="53.42578125" style="82" customWidth="1"/>
    <col min="11779" max="12033" width="9.140625" style="82"/>
    <col min="12034" max="12034" width="53.42578125" style="82" customWidth="1"/>
    <col min="12035" max="12289" width="9.140625" style="82"/>
    <col min="12290" max="12290" width="53.42578125" style="82" customWidth="1"/>
    <col min="12291" max="12545" width="9.140625" style="82"/>
    <col min="12546" max="12546" width="53.42578125" style="82" customWidth="1"/>
    <col min="12547" max="12801" width="9.140625" style="82"/>
    <col min="12802" max="12802" width="53.42578125" style="82" customWidth="1"/>
    <col min="12803" max="13057" width="9.140625" style="82"/>
    <col min="13058" max="13058" width="53.42578125" style="82" customWidth="1"/>
    <col min="13059" max="13313" width="9.140625" style="82"/>
    <col min="13314" max="13314" width="53.42578125" style="82" customWidth="1"/>
    <col min="13315" max="13569" width="9.140625" style="82"/>
    <col min="13570" max="13570" width="53.42578125" style="82" customWidth="1"/>
    <col min="13571" max="13825" width="9.140625" style="82"/>
    <col min="13826" max="13826" width="53.42578125" style="82" customWidth="1"/>
    <col min="13827" max="14081" width="9.140625" style="82"/>
    <col min="14082" max="14082" width="53.42578125" style="82" customWidth="1"/>
    <col min="14083" max="14337" width="9.140625" style="82"/>
    <col min="14338" max="14338" width="53.42578125" style="82" customWidth="1"/>
    <col min="14339" max="14593" width="9.140625" style="82"/>
    <col min="14594" max="14594" width="53.42578125" style="82" customWidth="1"/>
    <col min="14595" max="14849" width="9.140625" style="82"/>
    <col min="14850" max="14850" width="53.42578125" style="82" customWidth="1"/>
    <col min="14851" max="15105" width="9.140625" style="82"/>
    <col min="15106" max="15106" width="53.42578125" style="82" customWidth="1"/>
    <col min="15107" max="15361" width="9.140625" style="82"/>
    <col min="15362" max="15362" width="53.42578125" style="82" customWidth="1"/>
    <col min="15363" max="15617" width="9.140625" style="82"/>
    <col min="15618" max="15618" width="53.42578125" style="82" customWidth="1"/>
    <col min="15619" max="15873" width="9.140625" style="82"/>
    <col min="15874" max="15874" width="53.42578125" style="82" customWidth="1"/>
    <col min="15875" max="16129" width="9.140625" style="82"/>
    <col min="16130" max="16130" width="53.42578125" style="82" customWidth="1"/>
    <col min="16131" max="16384" width="9.140625" style="82"/>
  </cols>
  <sheetData>
    <row r="1" spans="1:11" ht="42" customHeight="1" x14ac:dyDescent="0.7">
      <c r="B1" s="116" t="s">
        <v>113</v>
      </c>
      <c r="C1" s="116"/>
      <c r="D1" s="116"/>
      <c r="E1" s="116"/>
      <c r="F1" s="116"/>
      <c r="G1" s="116"/>
      <c r="H1" s="116"/>
      <c r="I1" s="116"/>
      <c r="J1" s="116"/>
      <c r="K1" s="116"/>
    </row>
    <row r="2" spans="1:11" ht="47.25" customHeight="1" thickBot="1" x14ac:dyDescent="0.95">
      <c r="B2" s="117" t="s">
        <v>114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1:11" ht="43.5" customHeight="1" thickBot="1" x14ac:dyDescent="0.4">
      <c r="B3" s="125" t="s">
        <v>119</v>
      </c>
      <c r="C3" s="125"/>
      <c r="D3" s="125"/>
      <c r="E3" s="125"/>
      <c r="F3" s="125"/>
      <c r="G3" s="125"/>
      <c r="H3" s="125"/>
      <c r="I3" s="125"/>
      <c r="J3" s="125"/>
      <c r="K3" s="85" t="s">
        <v>106</v>
      </c>
    </row>
    <row r="4" spans="1:11" ht="24.95" customHeight="1" thickBot="1" x14ac:dyDescent="0.4">
      <c r="B4" s="118" t="s">
        <v>115</v>
      </c>
      <c r="C4" s="118"/>
      <c r="D4" s="118"/>
      <c r="E4" s="118"/>
      <c r="F4" s="118"/>
      <c r="G4" s="118"/>
      <c r="H4" s="118"/>
      <c r="I4" s="118"/>
      <c r="J4" s="118"/>
      <c r="K4" s="118"/>
    </row>
    <row r="5" spans="1:11" ht="24.95" customHeight="1" thickBot="1" x14ac:dyDescent="0.35">
      <c r="B5" s="119" t="s">
        <v>116</v>
      </c>
      <c r="C5" s="120"/>
      <c r="D5" s="120"/>
      <c r="E5" s="120"/>
      <c r="F5" s="120"/>
      <c r="G5" s="120"/>
      <c r="H5" s="120"/>
      <c r="I5" s="120"/>
      <c r="J5" s="120"/>
      <c r="K5" s="121"/>
    </row>
    <row r="6" spans="1:11" ht="24.95" customHeight="1" thickBot="1" x14ac:dyDescent="0.35">
      <c r="B6" s="130" t="s">
        <v>117</v>
      </c>
      <c r="C6" s="131"/>
      <c r="D6" s="131"/>
      <c r="E6" s="131"/>
      <c r="F6" s="131"/>
      <c r="G6" s="131"/>
      <c r="H6" s="131"/>
      <c r="I6" s="131"/>
      <c r="J6" s="131"/>
      <c r="K6" s="132"/>
    </row>
    <row r="7" spans="1:11" ht="24.95" customHeight="1" thickBot="1" x14ac:dyDescent="0.35">
      <c r="B7" s="133" t="s">
        <v>118</v>
      </c>
      <c r="C7" s="134"/>
      <c r="D7" s="134"/>
      <c r="E7" s="134"/>
      <c r="F7" s="134"/>
      <c r="G7" s="134"/>
      <c r="H7" s="134"/>
      <c r="I7" s="134"/>
      <c r="J7" s="134"/>
      <c r="K7" s="135"/>
    </row>
    <row r="8" spans="1:11" ht="29.25" customHeight="1" x14ac:dyDescent="0.35">
      <c r="B8" s="118" t="s">
        <v>112</v>
      </c>
      <c r="C8" s="126"/>
      <c r="D8" s="126"/>
      <c r="E8" s="126"/>
      <c r="F8" s="126"/>
      <c r="G8" s="126"/>
      <c r="H8" s="126"/>
      <c r="I8" s="126"/>
      <c r="J8" s="126"/>
      <c r="K8" s="126"/>
    </row>
    <row r="9" spans="1:11" ht="30.75" customHeight="1" x14ac:dyDescent="0.3">
      <c r="B9" s="127" t="s">
        <v>101</v>
      </c>
      <c r="C9" s="78" t="s">
        <v>1</v>
      </c>
      <c r="D9" s="78" t="s">
        <v>2</v>
      </c>
      <c r="E9" s="78" t="s">
        <v>3</v>
      </c>
      <c r="F9" s="78" t="s">
        <v>4</v>
      </c>
      <c r="G9" s="78" t="s">
        <v>5</v>
      </c>
      <c r="H9" s="78" t="s">
        <v>6</v>
      </c>
      <c r="I9" s="78" t="s">
        <v>7</v>
      </c>
      <c r="J9" s="78" t="s">
        <v>8</v>
      </c>
      <c r="K9" s="78" t="s">
        <v>9</v>
      </c>
    </row>
    <row r="10" spans="1:11" ht="9" customHeight="1" thickBot="1" x14ac:dyDescent="0.35">
      <c r="B10" s="128"/>
      <c r="C10" s="61">
        <v>3</v>
      </c>
      <c r="D10" s="61">
        <v>4</v>
      </c>
      <c r="E10" s="61">
        <v>5</v>
      </c>
      <c r="F10" s="61">
        <v>6</v>
      </c>
      <c r="G10" s="14">
        <v>7</v>
      </c>
      <c r="H10" s="14">
        <v>8</v>
      </c>
      <c r="I10" s="14">
        <v>9</v>
      </c>
      <c r="J10" s="14">
        <v>10</v>
      </c>
      <c r="K10" s="14">
        <v>11</v>
      </c>
    </row>
    <row r="11" spans="1:11" ht="33" customHeight="1" thickBot="1" x14ac:dyDescent="0.3">
      <c r="B11" s="129"/>
      <c r="C11" s="113" t="s">
        <v>102</v>
      </c>
      <c r="D11" s="114"/>
      <c r="E11" s="114"/>
      <c r="F11" s="115"/>
      <c r="G11" s="102" t="s">
        <v>103</v>
      </c>
      <c r="H11" s="102"/>
      <c r="I11" s="57" t="s">
        <v>105</v>
      </c>
      <c r="J11" s="104" t="s">
        <v>104</v>
      </c>
      <c r="K11" s="105"/>
    </row>
    <row r="12" spans="1:11" ht="37.5" customHeight="1" x14ac:dyDescent="0.3">
      <c r="A12" s="82" t="s">
        <v>45</v>
      </c>
      <c r="B12" s="79" t="s">
        <v>10</v>
      </c>
      <c r="C12" s="60">
        <f>IF($K$3="Yes",(ROUND(('70% Value'!C4*0.95),2)),(ROUND(('70% Value'!C4),2)))</f>
        <v>150.9</v>
      </c>
      <c r="D12" s="60">
        <f>IF($K$3="Yes",(ROUND(('70% Value'!D4*0.95),2)),(ROUND(('70% Value'!D4),2)))</f>
        <v>145.69999999999999</v>
      </c>
      <c r="E12" s="60">
        <f>IF($K$3="Yes",(ROUND(('70% Value'!E4*0.95),2)),(ROUND(('70% Value'!E4),2)))</f>
        <v>142.18</v>
      </c>
      <c r="F12" s="60">
        <f>IF($K$3="Yes",(ROUND(('70% Value'!F4*0.95),2)),(ROUND(('70% Value'!F4),2)))</f>
        <v>136.35</v>
      </c>
      <c r="G12" s="60">
        <f>IF($K$3="Yes",(ROUND(('70% Value'!G4*0.95),2)),(ROUND(('70% Value'!G4),2)))</f>
        <v>128.32</v>
      </c>
      <c r="H12" s="60">
        <f>IF($K$3="Yes",(ROUND(('70% Value'!H4*0.95),2)),(ROUND(('70% Value'!H4),2)))</f>
        <v>124.59</v>
      </c>
      <c r="I12" s="60">
        <f>IF($K$3="Yes",(ROUND(('70% Value'!I4*0.95),2)),(ROUND(('70% Value'!I4),2)))</f>
        <v>132.04</v>
      </c>
      <c r="J12" s="60">
        <f>IF($K$3="Yes",(ROUND(('70% Value'!J4*0.95),2)),(ROUND(('70% Value'!J4),2)))</f>
        <v>117.16</v>
      </c>
      <c r="K12" s="60">
        <f>IF($K$3="Yes",(ROUND(('70% Value'!K4*0.95),2)),(ROUND(('70% Value'!K4),2)))</f>
        <v>112.87</v>
      </c>
    </row>
    <row r="13" spans="1:11" ht="37.5" customHeight="1" x14ac:dyDescent="0.3">
      <c r="A13" s="82" t="s">
        <v>45</v>
      </c>
      <c r="B13" s="79" t="s">
        <v>11</v>
      </c>
      <c r="C13" s="60">
        <f>IF($K$3="Yes",(ROUND(('70% Value'!C5*0.95),2)),(ROUND(('70% Value'!C5),2)))</f>
        <v>138.30000000000001</v>
      </c>
      <c r="D13" s="60">
        <f>IF($K$3="Yes",(ROUND(('70% Value'!D5*0.95),2)),(ROUND(('70% Value'!D5),2)))</f>
        <v>133.1</v>
      </c>
      <c r="E13" s="60">
        <f>IF($K$3="Yes",(ROUND(('70% Value'!E5*0.95),2)),(ROUND(('70% Value'!E5),2)))</f>
        <v>129.58000000000001</v>
      </c>
      <c r="F13" s="60">
        <f>IF($K$3="Yes",(ROUND(('70% Value'!F5*0.95),2)),(ROUND(('70% Value'!F5),2)))</f>
        <v>123.75</v>
      </c>
      <c r="G13" s="60">
        <f>IF($K$3="Yes",(ROUND(('70% Value'!G5*0.95),2)),(ROUND(('70% Value'!G5),2)))</f>
        <v>115.81</v>
      </c>
      <c r="H13" s="60">
        <f>IF($K$3="Yes",(ROUND(('70% Value'!H5*0.95),2)),(ROUND(('70% Value'!H5),2)))</f>
        <v>112.09</v>
      </c>
      <c r="I13" s="60">
        <f>IF($K$3="Yes",(ROUND(('70% Value'!I5*0.95),2)),(ROUND(('70% Value'!I5),2)))</f>
        <v>119.44</v>
      </c>
      <c r="J13" s="60">
        <f>IF($K$3="Yes",(ROUND(('70% Value'!J5*0.95),2)),(ROUND(('70% Value'!J5),2)))</f>
        <v>104.65</v>
      </c>
      <c r="K13" s="60">
        <f>IF($K$3="Yes",(ROUND(('70% Value'!K5*0.95),2)),(ROUND(('70% Value'!K5),2)))</f>
        <v>100.37</v>
      </c>
    </row>
    <row r="14" spans="1:11" ht="37.5" customHeight="1" x14ac:dyDescent="0.3">
      <c r="A14" s="82" t="s">
        <v>46</v>
      </c>
      <c r="B14" s="79" t="s">
        <v>12</v>
      </c>
      <c r="C14" s="60">
        <f>IF($K$3="Yes",(ROUND(('70% Value'!C6*0.95),2)),(ROUND(('70% Value'!C6),2)))</f>
        <v>118.03</v>
      </c>
      <c r="D14" s="60">
        <f>IF($K$3="Yes",(ROUND(('70% Value'!D6*0.95),2)),(ROUND(('70% Value'!D6),2)))</f>
        <v>114.61</v>
      </c>
      <c r="E14" s="60">
        <f>IF($K$3="Yes",(ROUND(('70% Value'!E6*0.95),2)),(ROUND(('70% Value'!E6),2)))</f>
        <v>111.71</v>
      </c>
      <c r="F14" s="60">
        <f>IF($K$3="Yes",(ROUND(('70% Value'!F6*0.95),2)),(ROUND(('70% Value'!F6),2)))</f>
        <v>107.19</v>
      </c>
      <c r="G14" s="60">
        <f>IF($K$3="Yes",(ROUND(('70% Value'!G6*0.95),2)),(ROUND(('70% Value'!G6),2)))</f>
        <v>101.04</v>
      </c>
      <c r="H14" s="60">
        <f>IF($K$3="Yes",(ROUND(('70% Value'!H6*0.95),2)),(ROUND(('70% Value'!H6),2)))</f>
        <v>98.26</v>
      </c>
      <c r="I14" s="60">
        <f>IF($K$3="Yes",(ROUND(('70% Value'!I6*0.95),2)),(ROUND(('70% Value'!I6),2)))</f>
        <v>103.42</v>
      </c>
      <c r="J14" s="60">
        <f>IF($K$3="Yes",(ROUND(('70% Value'!J6*0.95),2)),(ROUND(('70% Value'!J6),2)))</f>
        <v>91.49</v>
      </c>
      <c r="K14" s="60">
        <f>IF($K$3="Yes",(ROUND(('70% Value'!K6*0.95),2)),(ROUND(('70% Value'!K6),2)))</f>
        <v>88.4</v>
      </c>
    </row>
    <row r="15" spans="1:11" ht="37.5" customHeight="1" x14ac:dyDescent="0.3">
      <c r="A15" s="82" t="s">
        <v>46</v>
      </c>
      <c r="B15" s="79" t="s">
        <v>13</v>
      </c>
      <c r="C15" s="60">
        <f>IF($K$3="Yes",(ROUND(('70% Value'!C7*0.95),2)),(ROUND(('70% Value'!C7),2)))</f>
        <v>117.36</v>
      </c>
      <c r="D15" s="60">
        <f>IF($K$3="Yes",(ROUND(('70% Value'!D7*0.95),2)),(ROUND(('70% Value'!D7),2)))</f>
        <v>113.94</v>
      </c>
      <c r="E15" s="60">
        <f>IF($K$3="Yes",(ROUND(('70% Value'!E7*0.95),2)),(ROUND(('70% Value'!E7),2)))</f>
        <v>110.38</v>
      </c>
      <c r="F15" s="60">
        <f>IF($K$3="Yes",(ROUND(('70% Value'!F7*0.95),2)),(ROUND(('70% Value'!F7),2)))</f>
        <v>106.52</v>
      </c>
      <c r="G15" s="60">
        <f>IF($K$3="Yes",(ROUND(('70% Value'!G7*0.95),2)),(ROUND(('70% Value'!G7),2)))</f>
        <v>99.71</v>
      </c>
      <c r="H15" s="60">
        <f>IF($K$3="Yes",(ROUND(('70% Value'!H7*0.95),2)),(ROUND(('70% Value'!H7),2)))</f>
        <v>97.59</v>
      </c>
      <c r="I15" s="60">
        <f>IF($K$3="Yes",(ROUND(('70% Value'!I7*0.95),2)),(ROUND(('70% Value'!I7),2)))</f>
        <v>102.75</v>
      </c>
      <c r="J15" s="60">
        <f>IF($K$3="Yes",(ROUND(('70% Value'!J7*0.95),2)),(ROUND(('70% Value'!J7),2)))</f>
        <v>90.16</v>
      </c>
      <c r="K15" s="60">
        <f>IF($K$3="Yes",(ROUND(('70% Value'!K7*0.95),2)),(ROUND(('70% Value'!K7),2)))</f>
        <v>87.73</v>
      </c>
    </row>
    <row r="16" spans="1:11" ht="37.5" customHeight="1" x14ac:dyDescent="0.3">
      <c r="A16" s="82" t="s">
        <v>47</v>
      </c>
      <c r="B16" s="79" t="s">
        <v>14</v>
      </c>
      <c r="C16" s="60">
        <f>IF($K$3="Yes",(ROUND(('70% Value'!C8*0.95),2)),(ROUND(('70% Value'!C8),2)))</f>
        <v>139.61000000000001</v>
      </c>
      <c r="D16" s="60">
        <f>IF($K$3="Yes",(ROUND(('70% Value'!D8*0.95),2)),(ROUND(('70% Value'!D8),2)))</f>
        <v>134.41999999999999</v>
      </c>
      <c r="E16" s="60">
        <f>IF($K$3="Yes",(ROUND(('70% Value'!E8*0.95),2)),(ROUND(('70% Value'!E8),2)))</f>
        <v>130.88999999999999</v>
      </c>
      <c r="F16" s="60">
        <f>IF($K$3="Yes",(ROUND(('70% Value'!F8*0.95),2)),(ROUND(('70% Value'!F8),2)))</f>
        <v>125.07</v>
      </c>
      <c r="G16" s="60">
        <f>IF($K$3="Yes",(ROUND(('70% Value'!G8*0.95),2)),(ROUND(('70% Value'!G8),2)))</f>
        <v>117.25</v>
      </c>
      <c r="H16" s="60">
        <f>IF($K$3="Yes",(ROUND(('70% Value'!H8*0.95),2)),(ROUND(('70% Value'!H8),2)))</f>
        <v>113.53</v>
      </c>
      <c r="I16" s="60">
        <f>IF($K$3="Yes",(ROUND(('70% Value'!I8*0.95),2)),(ROUND(('70% Value'!I8),2)))</f>
        <v>120.75</v>
      </c>
      <c r="J16" s="60">
        <f>IF($K$3="Yes",(ROUND(('70% Value'!J8*0.95),2)),(ROUND(('70% Value'!J8),2)))</f>
        <v>106.1</v>
      </c>
      <c r="K16" s="60">
        <f>IF($K$3="Yes",(ROUND(('70% Value'!K8*0.95),2)),(ROUND(('70% Value'!K8),2)))</f>
        <v>101.8</v>
      </c>
    </row>
    <row r="17" spans="1:11" ht="37.5" customHeight="1" x14ac:dyDescent="0.3">
      <c r="A17" s="82" t="s">
        <v>47</v>
      </c>
      <c r="B17" s="79" t="s">
        <v>15</v>
      </c>
      <c r="C17" s="60">
        <f>IF($K$3="Yes",(ROUND(('70% Value'!C9*0.95),2)),(ROUND(('70% Value'!C9),2)))</f>
        <v>116.46</v>
      </c>
      <c r="D17" s="60">
        <f>IF($K$3="Yes",(ROUND(('70% Value'!D9*0.95),2)),(ROUND(('70% Value'!D9),2)))</f>
        <v>111.26</v>
      </c>
      <c r="E17" s="60">
        <f>IF($K$3="Yes",(ROUND(('70% Value'!E9*0.95),2)),(ROUND(('70% Value'!E9),2)))</f>
        <v>107.07</v>
      </c>
      <c r="F17" s="60">
        <f>IF($K$3="Yes",(ROUND(('70% Value'!F9*0.95),2)),(ROUND(('70% Value'!F9),2)))</f>
        <v>101.91</v>
      </c>
      <c r="G17" s="60">
        <f>IF($K$3="Yes",(ROUND(('70% Value'!G9*0.95),2)),(ROUND(('70% Value'!G9),2)))</f>
        <v>93.43</v>
      </c>
      <c r="H17" s="60">
        <f>IF($K$3="Yes",(ROUND(('70% Value'!H9*0.95),2)),(ROUND(('70% Value'!H9),2)))</f>
        <v>90.37</v>
      </c>
      <c r="I17" s="60">
        <f>IF($K$3="Yes",(ROUND(('70% Value'!I9*0.95),2)),(ROUND(('70% Value'!I9),2)))</f>
        <v>97.6</v>
      </c>
      <c r="J17" s="60">
        <f>IF($K$3="Yes",(ROUND(('70% Value'!J9*0.95),2)),(ROUND(('70% Value'!J9),2)))</f>
        <v>82.28</v>
      </c>
      <c r="K17" s="60">
        <f>IF($K$3="Yes",(ROUND(('70% Value'!K9*0.95),2)),(ROUND(('70% Value'!K9),2)))</f>
        <v>78.650000000000006</v>
      </c>
    </row>
    <row r="18" spans="1:11" ht="37.5" customHeight="1" x14ac:dyDescent="0.3">
      <c r="A18" s="82" t="s">
        <v>48</v>
      </c>
      <c r="B18" s="79" t="s">
        <v>16</v>
      </c>
      <c r="C18" s="60">
        <f>IF($K$3="Yes",(ROUND(('70% Value'!C10*0.95),2)),(ROUND(('70% Value'!C10),2)))</f>
        <v>137.63999999999999</v>
      </c>
      <c r="D18" s="60">
        <f>IF($K$3="Yes",(ROUND(('70% Value'!D10*0.95),2)),(ROUND(('70% Value'!D10),2)))</f>
        <v>132.44</v>
      </c>
      <c r="E18" s="60">
        <f>IF($K$3="Yes",(ROUND(('70% Value'!E10*0.95),2)),(ROUND(('70% Value'!E10),2)))</f>
        <v>128.25</v>
      </c>
      <c r="F18" s="60">
        <f>IF($K$3="Yes",(ROUND(('70% Value'!F10*0.95),2)),(ROUND(('70% Value'!F10),2)))</f>
        <v>123.08</v>
      </c>
      <c r="G18" s="60">
        <f>IF($K$3="Yes",(ROUND(('70% Value'!G10*0.95),2)),(ROUND(('70% Value'!G10),2)))</f>
        <v>114.48</v>
      </c>
      <c r="H18" s="60">
        <f>IF($K$3="Yes",(ROUND(('70% Value'!H10*0.95),2)),(ROUND(('70% Value'!H10),2)))</f>
        <v>111.43</v>
      </c>
      <c r="I18" s="60">
        <f>IF($K$3="Yes",(ROUND(('70% Value'!I10*0.95),2)),(ROUND(('70% Value'!I10),2)))</f>
        <v>118.78</v>
      </c>
      <c r="J18" s="60">
        <f>IF($K$3="Yes",(ROUND(('70% Value'!J10*0.95),2)),(ROUND(('70% Value'!J10),2)))</f>
        <v>103.32</v>
      </c>
      <c r="K18" s="60">
        <f>IF($K$3="Yes",(ROUND(('70% Value'!K10*0.95),2)),(ROUND(('70% Value'!K10),2)))</f>
        <v>99.7</v>
      </c>
    </row>
    <row r="19" spans="1:11" ht="37.5" customHeight="1" x14ac:dyDescent="0.3">
      <c r="A19" s="82" t="s">
        <v>64</v>
      </c>
      <c r="B19" s="79" t="s">
        <v>17</v>
      </c>
      <c r="C19" s="60">
        <f>IF($K$3="Yes",(ROUND(('70% Value'!C11*0.95),2)),(ROUND(('70% Value'!C11),2)))</f>
        <v>120.44</v>
      </c>
      <c r="D19" s="60">
        <f>IF($K$3="Yes",(ROUND(('70% Value'!D11*0.95),2)),(ROUND(('70% Value'!D11),2)))</f>
        <v>116</v>
      </c>
      <c r="E19" s="60">
        <f>IF($K$3="Yes",(ROUND(('70% Value'!E11*0.95),2)),(ROUND(('70% Value'!E11),2)))</f>
        <v>112.17</v>
      </c>
      <c r="F19" s="60">
        <f>IF($K$3="Yes",(ROUND(('70% Value'!F11*0.95),2)),(ROUND(('70% Value'!F11),2)))</f>
        <v>106.58</v>
      </c>
      <c r="G19" s="60">
        <f>IF($K$3="Yes",(ROUND(('70% Value'!G11*0.95),2)),(ROUND(('70% Value'!G11),2)))</f>
        <v>97.21</v>
      </c>
      <c r="H19" s="60">
        <f>IF($K$3="Yes",(ROUND(('70% Value'!H11*0.95),2)),(ROUND(('70% Value'!H11),2)))</f>
        <v>93.57</v>
      </c>
      <c r="I19" s="60">
        <f>IF($K$3="Yes",(ROUND(('70% Value'!I11*0.95),2)),(ROUND(('70% Value'!I11),2)))</f>
        <v>102.39</v>
      </c>
      <c r="J19" s="60">
        <f>IF($K$3="Yes",(ROUND(('70% Value'!J11*0.95),2)),(ROUND(('70% Value'!J11),2)))</f>
        <v>85.35</v>
      </c>
      <c r="K19" s="60">
        <f>IF($K$3="Yes",(ROUND(('70% Value'!K11*0.95),2)),(ROUND(('70% Value'!K11),2)))</f>
        <v>81.61</v>
      </c>
    </row>
    <row r="20" spans="1:11" ht="37.5" customHeight="1" x14ac:dyDescent="0.3">
      <c r="A20" s="82" t="s">
        <v>65</v>
      </c>
      <c r="B20" s="79" t="s">
        <v>18</v>
      </c>
      <c r="C20" s="60">
        <f>IF($K$3="Yes",(ROUND(('70% Value'!C12*0.95),2)),(ROUND(('70% Value'!C12),2)))</f>
        <v>127.88</v>
      </c>
      <c r="D20" s="60">
        <f>IF($K$3="Yes",(ROUND(('70% Value'!D12*0.95),2)),(ROUND(('70% Value'!D12),2)))</f>
        <v>123.34</v>
      </c>
      <c r="E20" s="60">
        <f>IF($K$3="Yes",(ROUND(('70% Value'!E12*0.95),2)),(ROUND(('70% Value'!E12),2)))</f>
        <v>119.8</v>
      </c>
      <c r="F20" s="60">
        <f>IF($K$3="Yes",(ROUND(('70% Value'!F12*0.95),2)),(ROUND(('70% Value'!F12),2)))</f>
        <v>114.46</v>
      </c>
      <c r="G20" s="60">
        <f>IF($K$3="Yes",(ROUND(('70% Value'!G12*0.95),2)),(ROUND(('70% Value'!G12),2)))</f>
        <v>106.88</v>
      </c>
      <c r="H20" s="60">
        <f>IF($K$3="Yes",(ROUND(('70% Value'!H12*0.95),2)),(ROUND(('70% Value'!H12),2)))</f>
        <v>101.45</v>
      </c>
      <c r="I20" s="60">
        <f>IF($K$3="Yes",(ROUND(('70% Value'!I12*0.95),2)),(ROUND(('70% Value'!I12),2)))</f>
        <v>110.51</v>
      </c>
      <c r="J20" s="60">
        <f>IF($K$3="Yes",(ROUND(('70% Value'!J12*0.95),2)),(ROUND(('70% Value'!J12),2)))</f>
        <v>93.4</v>
      </c>
      <c r="K20" s="60">
        <f>IF($K$3="Yes",(ROUND(('70% Value'!K12*0.95),2)),(ROUND(('70% Value'!K12),2)))</f>
        <v>90.56</v>
      </c>
    </row>
    <row r="21" spans="1:11" ht="37.5" customHeight="1" x14ac:dyDescent="0.3">
      <c r="A21" s="82" t="s">
        <v>49</v>
      </c>
      <c r="B21" s="79" t="s">
        <v>19</v>
      </c>
      <c r="C21" s="60">
        <f>IF($K$3="Yes",(ROUND(('70% Value'!C13*0.95),2)),(ROUND(('70% Value'!C13),2)))</f>
        <v>72.17</v>
      </c>
      <c r="D21" s="60">
        <f>IF($K$3="Yes",(ROUND(('70% Value'!D13*0.95),2)),(ROUND(('70% Value'!D13),2)))</f>
        <v>68.86</v>
      </c>
      <c r="E21" s="60">
        <f>IF($K$3="Yes",(ROUND(('70% Value'!E13*0.95),2)),(ROUND(('70% Value'!E13),2)))</f>
        <v>64.88</v>
      </c>
      <c r="F21" s="60">
        <f>IF($K$3="Yes",(ROUND(('70% Value'!F13*0.95),2)),(ROUND(('70% Value'!F13),2)))</f>
        <v>62.39</v>
      </c>
      <c r="G21" s="60">
        <f>IF($K$3="Yes",(ROUND(('70% Value'!G13*0.95),2)),(ROUND(('70% Value'!G13),2)))</f>
        <v>55.97</v>
      </c>
      <c r="H21" s="60">
        <f>IF($K$3="Yes",(ROUND(('70% Value'!H13*0.95),2)),(ROUND(('70% Value'!H13),2)))</f>
        <v>53.44</v>
      </c>
      <c r="I21" s="60">
        <f>IF($K$3="Yes",(ROUND(('70% Value'!I13*0.95),2)),(ROUND(('70% Value'!I13),2)))</f>
        <v>59.76</v>
      </c>
      <c r="J21" s="60">
        <f>IF($K$3="Yes",(ROUND(('70% Value'!J13*0.95),2)),(ROUND(('70% Value'!J13),2)))</f>
        <v>46.93</v>
      </c>
      <c r="K21" s="60">
        <f>IF($K$3="Yes",(ROUND(('70% Value'!K13*0.95),2)),(ROUND(('70% Value'!K13),2)))</f>
        <v>43.94</v>
      </c>
    </row>
    <row r="22" spans="1:11" ht="37.5" customHeight="1" x14ac:dyDescent="0.3">
      <c r="A22" s="82" t="s">
        <v>50</v>
      </c>
      <c r="B22" s="79" t="s">
        <v>20</v>
      </c>
      <c r="C22" s="60">
        <f>IF($K$3="Yes",(ROUND(('70% Value'!C14*0.95),2)),(ROUND(('70% Value'!C14),2)))</f>
        <v>71.510000000000005</v>
      </c>
      <c r="D22" s="60">
        <f>IF($K$3="Yes",(ROUND(('70% Value'!D14*0.95),2)),(ROUND(('70% Value'!D14),2)))</f>
        <v>68.19</v>
      </c>
      <c r="E22" s="60">
        <f>IF($K$3="Yes",(ROUND(('70% Value'!E14*0.95),2)),(ROUND(('70% Value'!E14),2)))</f>
        <v>64.88</v>
      </c>
      <c r="F22" s="60">
        <f>IF($K$3="Yes",(ROUND(('70% Value'!F14*0.95),2)),(ROUND(('70% Value'!F14),2)))</f>
        <v>61.72</v>
      </c>
      <c r="G22" s="60">
        <f>IF($K$3="Yes",(ROUND(('70% Value'!G14*0.95),2)),(ROUND(('70% Value'!G14),2)))</f>
        <v>55.97</v>
      </c>
      <c r="H22" s="60">
        <f>IF($K$3="Yes",(ROUND(('70% Value'!H14*0.95),2)),(ROUND(('70% Value'!H14),2)))</f>
        <v>52.77</v>
      </c>
      <c r="I22" s="60">
        <f>IF($K$3="Yes",(ROUND(('70% Value'!I14*0.95),2)),(ROUND(('70% Value'!I14),2)))</f>
        <v>59.09</v>
      </c>
      <c r="J22" s="60">
        <f>IF($K$3="Yes",(ROUND(('70% Value'!J14*0.95),2)),(ROUND(('70% Value'!J14),2)))</f>
        <v>46.93</v>
      </c>
      <c r="K22" s="60">
        <f>IF($K$3="Yes",(ROUND(('70% Value'!K14*0.95),2)),(ROUND(('70% Value'!K14),2)))</f>
        <v>43.27</v>
      </c>
    </row>
    <row r="23" spans="1:11" ht="37.5" customHeight="1" x14ac:dyDescent="0.3">
      <c r="A23" s="82" t="s">
        <v>51</v>
      </c>
      <c r="B23" s="79" t="s">
        <v>21</v>
      </c>
      <c r="C23" s="60">
        <f>IF($K$3="Yes",(ROUND(('70% Value'!C15*0.95),2)),(ROUND(('70% Value'!C15),2)))</f>
        <v>67.56</v>
      </c>
      <c r="D23" s="60">
        <f>IF($K$3="Yes",(ROUND(('70% Value'!D15*0.95),2)),(ROUND(('70% Value'!D15),2)))</f>
        <v>64.239999999999995</v>
      </c>
      <c r="E23" s="60">
        <f>IF($K$3="Yes",(ROUND(('70% Value'!E15*0.95),2)),(ROUND(('70% Value'!E15),2)))</f>
        <v>60.93</v>
      </c>
      <c r="F23" s="60">
        <f>IF($K$3="Yes",(ROUND(('70% Value'!F15*0.95),2)),(ROUND(('70% Value'!F15),2)))</f>
        <v>57.77</v>
      </c>
      <c r="G23" s="60">
        <f>IF($K$3="Yes",(ROUND(('70% Value'!G15*0.95),2)),(ROUND(('70% Value'!G15),2)))</f>
        <v>52.16</v>
      </c>
      <c r="H23" s="60">
        <f>IF($K$3="Yes",(ROUND(('70% Value'!H15*0.95),2)),(ROUND(('70% Value'!H15),2)))</f>
        <v>48.96</v>
      </c>
      <c r="I23" s="60">
        <f>IF($K$3="Yes",(ROUND(('70% Value'!I15*0.95),2)),(ROUND(('70% Value'!I15),2)))</f>
        <v>55.15</v>
      </c>
      <c r="J23" s="60">
        <f>IF($K$3="Yes",(ROUND(('70% Value'!J15*0.95),2)),(ROUND(('70% Value'!J15),2)))</f>
        <v>43.12</v>
      </c>
      <c r="K23" s="60">
        <f>IF($K$3="Yes",(ROUND(('70% Value'!K15*0.95),2)),(ROUND(('70% Value'!K15),2)))</f>
        <v>0</v>
      </c>
    </row>
    <row r="24" spans="1:11" ht="37.5" customHeight="1" x14ac:dyDescent="0.3">
      <c r="A24" s="82" t="s">
        <v>52</v>
      </c>
      <c r="B24" s="79" t="s">
        <v>22</v>
      </c>
      <c r="C24" s="60">
        <f>IF($K$3="Yes",(ROUND(('70% Value'!C16*0.95),2)),(ROUND(('70% Value'!C16),2)))</f>
        <v>67.56</v>
      </c>
      <c r="D24" s="60">
        <f>IF($K$3="Yes",(ROUND(('70% Value'!D16*0.95),2)),(ROUND(('70% Value'!D16),2)))</f>
        <v>64.239999999999995</v>
      </c>
      <c r="E24" s="60">
        <f>IF($K$3="Yes",(ROUND(('70% Value'!E16*0.95),2)),(ROUND(('70% Value'!E16),2)))</f>
        <v>60.93</v>
      </c>
      <c r="F24" s="60">
        <f>IF($K$3="Yes",(ROUND(('70% Value'!F16*0.95),2)),(ROUND(('70% Value'!F16),2)))</f>
        <v>57.77</v>
      </c>
      <c r="G24" s="60">
        <f>IF($K$3="Yes",(ROUND(('70% Value'!G16*0.95),2)),(ROUND(('70% Value'!G16),2)))</f>
        <v>52.16</v>
      </c>
      <c r="H24" s="60">
        <f>IF($K$3="Yes",(ROUND(('70% Value'!H16*0.95),2)),(ROUND(('70% Value'!H16),2)))</f>
        <v>48.96</v>
      </c>
      <c r="I24" s="60">
        <f>IF($K$3="Yes",(ROUND(('70% Value'!I16*0.95),2)),(ROUND(('70% Value'!I16),2)))</f>
        <v>55.15</v>
      </c>
      <c r="J24" s="60">
        <f>IF($K$3="Yes",(ROUND(('70% Value'!J16*0.95),2)),(ROUND(('70% Value'!J16),2)))</f>
        <v>43.12</v>
      </c>
      <c r="K24" s="60">
        <f>IF($K$3="Yes",(ROUND(('70% Value'!K16*0.95),2)),(ROUND(('70% Value'!K16),2)))</f>
        <v>39.46</v>
      </c>
    </row>
    <row r="25" spans="1:11" ht="37.5" customHeight="1" x14ac:dyDescent="0.3">
      <c r="A25" s="82" t="s">
        <v>53</v>
      </c>
      <c r="B25" s="79" t="s">
        <v>23</v>
      </c>
      <c r="C25" s="60">
        <f>IF($K$3="Yes",(ROUND(('70% Value'!C17*0.95),2)),(ROUND(('70% Value'!C17),2)))</f>
        <v>120.44</v>
      </c>
      <c r="D25" s="60">
        <f>IF($K$3="Yes",(ROUND(('70% Value'!D17*0.95),2)),(ROUND(('70% Value'!D17),2)))</f>
        <v>116</v>
      </c>
      <c r="E25" s="60">
        <f>IF($K$3="Yes",(ROUND(('70% Value'!E17*0.95),2)),(ROUND(('70% Value'!E17),2)))</f>
        <v>112.17</v>
      </c>
      <c r="F25" s="60">
        <f>IF($K$3="Yes",(ROUND(('70% Value'!F17*0.95),2)),(ROUND(('70% Value'!F17),2)))</f>
        <v>106.58</v>
      </c>
      <c r="G25" s="60">
        <f>IF($K$3="Yes",(ROUND(('70% Value'!G17*0.95),2)),(ROUND(('70% Value'!G17),2)))</f>
        <v>97.21</v>
      </c>
      <c r="H25" s="60">
        <f>IF($K$3="Yes",(ROUND(('70% Value'!H17*0.95),2)),(ROUND(('70% Value'!H17),2)))</f>
        <v>93.57</v>
      </c>
      <c r="I25" s="60">
        <f>IF($K$3="Yes",(ROUND(('70% Value'!I17*0.95),2)),(ROUND(('70% Value'!I17),2)))</f>
        <v>102.39</v>
      </c>
      <c r="J25" s="60">
        <f>IF($K$3="Yes",(ROUND(('70% Value'!J17*0.95),2)),(ROUND(('70% Value'!J17),2)))</f>
        <v>85.35</v>
      </c>
      <c r="K25" s="60">
        <f>IF($K$3="Yes",(ROUND(('70% Value'!K17*0.95),2)),(ROUND(('70% Value'!K17),2)))</f>
        <v>81.61</v>
      </c>
    </row>
    <row r="26" spans="1:11" ht="37.5" customHeight="1" x14ac:dyDescent="0.3">
      <c r="A26" s="82" t="s">
        <v>54</v>
      </c>
      <c r="B26" s="79" t="s">
        <v>24</v>
      </c>
      <c r="C26" s="60">
        <f>IF($K$3="Yes",(ROUND(('70% Value'!C18*0.95),2)),(ROUND(('70% Value'!C18),2)))</f>
        <v>120.18</v>
      </c>
      <c r="D26" s="60">
        <f>IF($K$3="Yes",(ROUND(('70% Value'!D18*0.95),2)),(ROUND(('70% Value'!D18),2)))</f>
        <v>115.81</v>
      </c>
      <c r="E26" s="60">
        <f>IF($K$3="Yes",(ROUND(('70% Value'!E18*0.95),2)),(ROUND(('70% Value'!E18),2)))</f>
        <v>112.58</v>
      </c>
      <c r="F26" s="60">
        <f>IF($K$3="Yes",(ROUND(('70% Value'!F18*0.95),2)),(ROUND(('70% Value'!F18),2)))</f>
        <v>107.15</v>
      </c>
      <c r="G26" s="60">
        <f>IF($K$3="Yes",(ROUND(('70% Value'!G18*0.95),2)),(ROUND(('70% Value'!G18),2)))</f>
        <v>99.13</v>
      </c>
      <c r="H26" s="60">
        <f>IF($K$3="Yes",(ROUND(('70% Value'!H18*0.95),2)),(ROUND(('70% Value'!H18),2)))</f>
        <v>96.44</v>
      </c>
      <c r="I26" s="60">
        <f>IF($K$3="Yes",(ROUND(('70% Value'!I18*0.95),2)),(ROUND(('70% Value'!I18),2)))</f>
        <v>107.15</v>
      </c>
      <c r="J26" s="60">
        <f>IF($K$3="Yes",(ROUND(('70% Value'!J18*0.95),2)),(ROUND(('70% Value'!J18),2)))</f>
        <v>88.9</v>
      </c>
      <c r="K26" s="60">
        <f>IF($K$3="Yes",(ROUND(('70% Value'!K18*0.95),2)),(ROUND(('70% Value'!K18),2)))</f>
        <v>86.07</v>
      </c>
    </row>
    <row r="27" spans="1:11" ht="37.5" customHeight="1" x14ac:dyDescent="0.3">
      <c r="A27" s="82" t="s">
        <v>55</v>
      </c>
      <c r="B27" s="79" t="s">
        <v>25</v>
      </c>
      <c r="C27" s="60">
        <f>IF($K$3="Yes",(ROUND(('70% Value'!C19*0.95),2)),(ROUND(('70% Value'!C19),2)))</f>
        <v>202.69</v>
      </c>
      <c r="D27" s="60">
        <f>IF($K$3="Yes",(ROUND(('70% Value'!D19*0.95),2)),(ROUND(('70% Value'!D19),2)))</f>
        <v>198.25</v>
      </c>
      <c r="E27" s="60">
        <f>IF($K$3="Yes",(ROUND(('70% Value'!E19*0.95),2)),(ROUND(('70% Value'!E19),2)))</f>
        <v>194.42</v>
      </c>
      <c r="F27" s="60">
        <f>IF($K$3="Yes",(ROUND(('70% Value'!F19*0.95),2)),(ROUND(('70% Value'!F19),2)))</f>
        <v>188.82</v>
      </c>
      <c r="G27" s="60">
        <f>IF($K$3="Yes",(ROUND(('70% Value'!G19*0.95),2)),(ROUND(('70% Value'!G19),2)))</f>
        <v>178.84</v>
      </c>
      <c r="H27" s="60">
        <f>IF($K$3="Yes",(ROUND(('70% Value'!H19*0.95),2)),(ROUND(('70% Value'!H19),2)))</f>
        <v>0</v>
      </c>
      <c r="I27" s="60">
        <f>IF($K$3="Yes",(ROUND(('70% Value'!I19*0.95),2)),(ROUND(('70% Value'!I19),2)))</f>
        <v>184.64</v>
      </c>
      <c r="J27" s="60">
        <f>IF($K$3="Yes",(ROUND(('70% Value'!J19*0.95),2)),(ROUND(('70% Value'!J19),2)))</f>
        <v>166.97</v>
      </c>
      <c r="K27" s="60">
        <f>IF($K$3="Yes",(ROUND(('70% Value'!K19*0.95),2)),(ROUND(('70% Value'!K19),2)))</f>
        <v>0</v>
      </c>
    </row>
    <row r="28" spans="1:11" ht="37.5" customHeight="1" x14ac:dyDescent="0.3">
      <c r="A28" s="82" t="s">
        <v>55</v>
      </c>
      <c r="B28" s="79" t="s">
        <v>26</v>
      </c>
      <c r="C28" s="60">
        <f>IF($K$3="Yes",(ROUND(('70% Value'!C20*0.95),2)),(ROUND(('70% Value'!C20),2)))</f>
        <v>140.44999999999999</v>
      </c>
      <c r="D28" s="60">
        <f>IF($K$3="Yes",(ROUND(('70% Value'!D20*0.95),2)),(ROUND(('70% Value'!D20),2)))</f>
        <v>135.99</v>
      </c>
      <c r="E28" s="60">
        <f>IF($K$3="Yes",(ROUND(('70% Value'!E20*0.95),2)),(ROUND(('70% Value'!E20),2)))</f>
        <v>132.16999999999999</v>
      </c>
      <c r="F28" s="60">
        <f>IF($K$3="Yes",(ROUND(('70% Value'!F20*0.95),2)),(ROUND(('70% Value'!F20),2)))</f>
        <v>126.58</v>
      </c>
      <c r="G28" s="60">
        <f>IF($K$3="Yes",(ROUND(('70% Value'!G20*0.95),2)),(ROUND(('70% Value'!G20),2)))</f>
        <v>117.88</v>
      </c>
      <c r="H28" s="60">
        <f>IF($K$3="Yes",(ROUND(('70% Value'!H20*0.95),2)),(ROUND(('70% Value'!H20),2)))</f>
        <v>0</v>
      </c>
      <c r="I28" s="60">
        <f>IF($K$3="Yes",(ROUND(('70% Value'!I20*0.95),2)),(ROUND(('70% Value'!I20),2)))</f>
        <v>122.39</v>
      </c>
      <c r="J28" s="60">
        <f>IF($K$3="Yes",(ROUND(('70% Value'!J20*0.95),2)),(ROUND(('70% Value'!J20),2)))</f>
        <v>106.01</v>
      </c>
      <c r="K28" s="60">
        <f>IF($K$3="Yes",(ROUND(('70% Value'!K20*0.95),2)),(ROUND(('70% Value'!K20),2)))</f>
        <v>0</v>
      </c>
    </row>
    <row r="29" spans="1:11" ht="37.5" customHeight="1" x14ac:dyDescent="0.3">
      <c r="A29" s="82" t="s">
        <v>56</v>
      </c>
      <c r="B29" s="79" t="s">
        <v>27</v>
      </c>
      <c r="C29" s="60">
        <f>IF($K$3="Yes",(ROUND(('70% Value'!C21*0.95),2)),(ROUND(('70% Value'!C21),2)))</f>
        <v>137.04</v>
      </c>
      <c r="D29" s="60">
        <f>IF($K$3="Yes",(ROUND(('70% Value'!D21*0.95),2)),(ROUND(('70% Value'!D21),2)))</f>
        <v>132.59</v>
      </c>
      <c r="E29" s="60">
        <f>IF($K$3="Yes",(ROUND(('70% Value'!E21*0.95),2)),(ROUND(('70% Value'!E21),2)))</f>
        <v>128.76</v>
      </c>
      <c r="F29" s="60">
        <f>IF($K$3="Yes",(ROUND(('70% Value'!F21*0.95),2)),(ROUND(('70% Value'!F21),2)))</f>
        <v>123.18</v>
      </c>
      <c r="G29" s="60">
        <f>IF($K$3="Yes",(ROUND(('70% Value'!G21*0.95),2)),(ROUND(('70% Value'!G21),2)))</f>
        <v>114.8</v>
      </c>
      <c r="H29" s="60">
        <f>IF($K$3="Yes",(ROUND(('70% Value'!H21*0.95),2)),(ROUND(('70% Value'!H21),2)))</f>
        <v>110.49</v>
      </c>
      <c r="I29" s="60">
        <f>IF($K$3="Yes",(ROUND(('70% Value'!I21*0.95),2)),(ROUND(('70% Value'!I21),2)))</f>
        <v>118.99</v>
      </c>
      <c r="J29" s="60">
        <f>IF($K$3="Yes",(ROUND(('70% Value'!J21*0.95),2)),(ROUND(('70% Value'!J21),2)))</f>
        <v>102.93</v>
      </c>
      <c r="K29" s="60">
        <f>IF($K$3="Yes",(ROUND(('70% Value'!K21*0.95),2)),(ROUND(('70% Value'!K21),2)))</f>
        <v>97.86</v>
      </c>
    </row>
    <row r="30" spans="1:11" ht="37.5" customHeight="1" x14ac:dyDescent="0.3">
      <c r="A30" s="82" t="s">
        <v>57</v>
      </c>
      <c r="B30" s="79" t="s">
        <v>28</v>
      </c>
      <c r="C30" s="60">
        <f>IF($K$3="Yes",(ROUND(('70% Value'!C22*0.95),2)),(ROUND(('70% Value'!C22),2)))</f>
        <v>120.18</v>
      </c>
      <c r="D30" s="60">
        <f>IF($K$3="Yes",(ROUND(('70% Value'!D22*0.95),2)),(ROUND(('70% Value'!D22),2)))</f>
        <v>115.81</v>
      </c>
      <c r="E30" s="60">
        <f>IF($K$3="Yes",(ROUND(('70% Value'!E22*0.95),2)),(ROUND(('70% Value'!E22),2)))</f>
        <v>112.58</v>
      </c>
      <c r="F30" s="60">
        <f>IF($K$3="Yes",(ROUND(('70% Value'!F22*0.95),2)),(ROUND(('70% Value'!F22),2)))</f>
        <v>107.15</v>
      </c>
      <c r="G30" s="60">
        <f>IF($K$3="Yes",(ROUND(('70% Value'!G22*0.95),2)),(ROUND(('70% Value'!G22),2)))</f>
        <v>99.13</v>
      </c>
      <c r="H30" s="60">
        <f>IF($K$3="Yes",(ROUND(('70% Value'!H22*0.95),2)),(ROUND(('70% Value'!H22),2)))</f>
        <v>96.44</v>
      </c>
      <c r="I30" s="60">
        <f>IF($K$3="Yes",(ROUND(('70% Value'!I22*0.95),2)),(ROUND(('70% Value'!I22),2)))</f>
        <v>107.15</v>
      </c>
      <c r="J30" s="60">
        <f>IF($K$3="Yes",(ROUND(('70% Value'!J22*0.95),2)),(ROUND(('70% Value'!J22),2)))</f>
        <v>88.9</v>
      </c>
      <c r="K30" s="60">
        <f>IF($K$3="Yes",(ROUND(('70% Value'!K22*0.95),2)),(ROUND(('70% Value'!K22),2)))</f>
        <v>86.07</v>
      </c>
    </row>
    <row r="31" spans="1:11" ht="37.5" customHeight="1" x14ac:dyDescent="0.3">
      <c r="A31" s="82" t="s">
        <v>66</v>
      </c>
      <c r="B31" s="79" t="s">
        <v>29</v>
      </c>
      <c r="C31" s="60">
        <f>IF($K$3="Yes",(ROUND(('70% Value'!C23*0.95),2)),(ROUND(('70% Value'!C23),2)))</f>
        <v>87.93</v>
      </c>
      <c r="D31" s="60">
        <f>IF($K$3="Yes",(ROUND(('70% Value'!D23*0.95),2)),(ROUND(('70% Value'!D23),2)))</f>
        <v>84.51</v>
      </c>
      <c r="E31" s="60">
        <f>IF($K$3="Yes",(ROUND(('70% Value'!E23*0.95),2)),(ROUND(('70% Value'!E23),2)))</f>
        <v>80.95</v>
      </c>
      <c r="F31" s="60">
        <f>IF($K$3="Yes",(ROUND(('70% Value'!F23*0.95),2)),(ROUND(('70% Value'!F23),2)))</f>
        <v>77.09</v>
      </c>
      <c r="G31" s="60">
        <f>IF($K$3="Yes",(ROUND(('70% Value'!G23*0.95),2)),(ROUND(('70% Value'!G23),2)))</f>
        <v>70.61</v>
      </c>
      <c r="H31" s="60">
        <f>IF($K$3="Yes",(ROUND(('70% Value'!H23*0.95),2)),(ROUND(('70% Value'!H23),2)))</f>
        <v>68.489999999999995</v>
      </c>
      <c r="I31" s="60">
        <f>IF($K$3="Yes",(ROUND(('70% Value'!I23*0.95),2)),(ROUND(('70% Value'!I23),2)))</f>
        <v>73.319999999999993</v>
      </c>
      <c r="J31" s="60">
        <f>IF($K$3="Yes",(ROUND(('70% Value'!J23*0.95),2)),(ROUND(('70% Value'!J23),2)))</f>
        <v>61.06</v>
      </c>
      <c r="K31" s="60">
        <f>IF($K$3="Yes",(ROUND(('70% Value'!K23*0.95),2)),(ROUND(('70% Value'!K23),2)))</f>
        <v>58.62</v>
      </c>
    </row>
    <row r="32" spans="1:11" ht="37.5" customHeight="1" x14ac:dyDescent="0.3">
      <c r="A32" s="82" t="s">
        <v>58</v>
      </c>
      <c r="B32" s="79" t="s">
        <v>30</v>
      </c>
      <c r="C32" s="60">
        <f>IF($K$3="Yes",(ROUND(('70% Value'!C24*0.95),2)),(ROUND(('70% Value'!C24),2)))</f>
        <v>121.22</v>
      </c>
      <c r="D32" s="60">
        <f>IF($K$3="Yes",(ROUND(('70% Value'!D24*0.95),2)),(ROUND(('70% Value'!D24),2)))</f>
        <v>116.84</v>
      </c>
      <c r="E32" s="60">
        <f>IF($K$3="Yes",(ROUND(('70% Value'!E24*0.95),2)),(ROUND(('70% Value'!E24),2)))</f>
        <v>113.6</v>
      </c>
      <c r="F32" s="60">
        <f>IF($K$3="Yes",(ROUND(('70% Value'!F24*0.95),2)),(ROUND(('70% Value'!F24),2)))</f>
        <v>108.18</v>
      </c>
      <c r="G32" s="60">
        <f>IF($K$3="Yes",(ROUND(('70% Value'!G24*0.95),2)),(ROUND(('70% Value'!G24),2)))</f>
        <v>100.33</v>
      </c>
      <c r="H32" s="60">
        <f>IF($K$3="Yes",(ROUND(('70% Value'!H24*0.95),2)),(ROUND(('70% Value'!H24),2)))</f>
        <v>97.65</v>
      </c>
      <c r="I32" s="60">
        <f>IF($K$3="Yes",(ROUND(('70% Value'!I24*0.95),2)),(ROUND(('70% Value'!I24),2)))</f>
        <v>108.18</v>
      </c>
      <c r="J32" s="60">
        <f>IF($K$3="Yes",(ROUND(('70% Value'!J24*0.95),2)),(ROUND(('70% Value'!J24),2)))</f>
        <v>90.1</v>
      </c>
      <c r="K32" s="60">
        <f>IF($K$3="Yes",(ROUND(('70% Value'!K24*0.95),2)),(ROUND(('70% Value'!K24),2)))</f>
        <v>87.27</v>
      </c>
    </row>
    <row r="33" spans="1:11" ht="37.5" customHeight="1" x14ac:dyDescent="0.3">
      <c r="A33" s="82" t="s">
        <v>59</v>
      </c>
      <c r="B33" s="79" t="s">
        <v>31</v>
      </c>
      <c r="C33" s="60">
        <f>IF($K$3="Yes",(ROUND(('70% Value'!C25*0.95),2)),(ROUND(('70% Value'!C25),2)))</f>
        <v>101.65</v>
      </c>
      <c r="D33" s="60">
        <f>IF($K$3="Yes",(ROUND(('70% Value'!D25*0.95),2)),(ROUND(('70% Value'!D25),2)))</f>
        <v>97.27</v>
      </c>
      <c r="E33" s="60">
        <f>IF($K$3="Yes",(ROUND(('70% Value'!E25*0.95),2)),(ROUND(('70% Value'!E25),2)))</f>
        <v>94.04</v>
      </c>
      <c r="F33" s="60">
        <f>IF($K$3="Yes",(ROUND(('70% Value'!F25*0.95),2)),(ROUND(('70% Value'!F25),2)))</f>
        <v>88.62</v>
      </c>
      <c r="G33" s="60">
        <f>IF($K$3="Yes",(ROUND(('70% Value'!G25*0.95),2)),(ROUND(('70% Value'!G25),2)))</f>
        <v>81.16</v>
      </c>
      <c r="H33" s="60">
        <f>IF($K$3="Yes",(ROUND(('70% Value'!H25*0.95),2)),(ROUND(('70% Value'!H25),2)))</f>
        <v>78.48</v>
      </c>
      <c r="I33" s="60">
        <f>IF($K$3="Yes",(ROUND(('70% Value'!I25*0.95),2)),(ROUND(('70% Value'!I25),2)))</f>
        <v>88.62</v>
      </c>
      <c r="J33" s="60">
        <f>IF($K$3="Yes",(ROUND(('70% Value'!J25*0.95),2)),(ROUND(('70% Value'!J25),2)))</f>
        <v>70.930000000000007</v>
      </c>
      <c r="K33" s="60">
        <f>IF($K$3="Yes",(ROUND(('70% Value'!K25*0.95),2)),(ROUND(('70% Value'!K25),2)))</f>
        <v>68.099999999999994</v>
      </c>
    </row>
    <row r="34" spans="1:11" ht="37.5" customHeight="1" x14ac:dyDescent="0.3">
      <c r="A34" s="82" t="s">
        <v>60</v>
      </c>
      <c r="B34" s="79" t="s">
        <v>32</v>
      </c>
      <c r="C34" s="60">
        <f>IF($K$3="Yes",(ROUND(('70% Value'!C26*0.95),2)),(ROUND(('70% Value'!C26),2)))</f>
        <v>95.71</v>
      </c>
      <c r="D34" s="60">
        <f>IF($K$3="Yes",(ROUND(('70% Value'!D26*0.95),2)),(ROUND(('70% Value'!D26),2)))</f>
        <v>93.08</v>
      </c>
      <c r="E34" s="60">
        <f>IF($K$3="Yes",(ROUND(('70% Value'!E26*0.95),2)),(ROUND(('70% Value'!E26),2)))</f>
        <v>90.78</v>
      </c>
      <c r="F34" s="60">
        <f>IF($K$3="Yes",(ROUND(('70% Value'!F26*0.95),2)),(ROUND(('70% Value'!F26),2)))</f>
        <v>88.33</v>
      </c>
      <c r="G34" s="60">
        <f>IF($K$3="Yes",(ROUND(('70% Value'!G26*0.95),2)),(ROUND(('70% Value'!G26),2)))</f>
        <v>85.08</v>
      </c>
      <c r="H34" s="60">
        <f>IF($K$3="Yes",(ROUND(('70% Value'!H26*0.95),2)),(ROUND(('70% Value'!H26),2)))</f>
        <v>82.87</v>
      </c>
      <c r="I34" s="60">
        <f>IF($K$3="Yes",(ROUND(('70% Value'!I26*0.95),2)),(ROUND(('70% Value'!I26),2)))</f>
        <v>86.83</v>
      </c>
      <c r="J34" s="60">
        <f>IF($K$3="Yes",(ROUND(('70% Value'!J26*0.95),2)),(ROUND(('70% Value'!J26),2)))</f>
        <v>79.62</v>
      </c>
      <c r="K34" s="60">
        <f>IF($K$3="Yes",(ROUND(('70% Value'!K26*0.95),2)),(ROUND(('70% Value'!K26),2)))</f>
        <v>74.92</v>
      </c>
    </row>
    <row r="35" spans="1:11" ht="37.5" customHeight="1" x14ac:dyDescent="0.3">
      <c r="A35" s="82" t="s">
        <v>61</v>
      </c>
      <c r="B35" s="79" t="s">
        <v>33</v>
      </c>
      <c r="C35" s="60">
        <f>IF($K$3="Yes",(ROUND(('70% Value'!C27*0.95),2)),(ROUND(('70% Value'!C27),2)))</f>
        <v>120.18</v>
      </c>
      <c r="D35" s="60">
        <f>IF($K$3="Yes",(ROUND(('70% Value'!D27*0.95),2)),(ROUND(('70% Value'!D27),2)))</f>
        <v>115.81</v>
      </c>
      <c r="E35" s="60">
        <f>IF($K$3="Yes",(ROUND(('70% Value'!E27*0.95),2)),(ROUND(('70% Value'!E27),2)))</f>
        <v>112.58</v>
      </c>
      <c r="F35" s="60">
        <f>IF($K$3="Yes",(ROUND(('70% Value'!F27*0.95),2)),(ROUND(('70% Value'!F27),2)))</f>
        <v>107.15</v>
      </c>
      <c r="G35" s="60">
        <f>IF($K$3="Yes",(ROUND(('70% Value'!G27*0.95),2)),(ROUND(('70% Value'!G27),2)))</f>
        <v>99.13</v>
      </c>
      <c r="H35" s="60">
        <f>IF($K$3="Yes",(ROUND(('70% Value'!H27*0.95),2)),(ROUND(('70% Value'!H27),2)))</f>
        <v>96.44</v>
      </c>
      <c r="I35" s="60">
        <f>IF($K$3="Yes",(ROUND(('70% Value'!I27*0.95),2)),(ROUND(('70% Value'!I27),2)))</f>
        <v>107.15</v>
      </c>
      <c r="J35" s="60">
        <f>IF($K$3="Yes",(ROUND(('70% Value'!J27*0.95),2)),(ROUND(('70% Value'!J27),2)))</f>
        <v>88.9</v>
      </c>
      <c r="K35" s="60">
        <f>IF($K$3="Yes",(ROUND(('70% Value'!K27*0.95),2)),(ROUND(('70% Value'!K27),2)))</f>
        <v>86.07</v>
      </c>
    </row>
    <row r="36" spans="1:11" ht="37.5" customHeight="1" x14ac:dyDescent="0.3">
      <c r="A36" s="82" t="s">
        <v>62</v>
      </c>
      <c r="B36" s="79" t="s">
        <v>34</v>
      </c>
      <c r="C36" s="60">
        <f>IF($K$3="Yes",(ROUND(('70% Value'!C28*0.95),2)),(ROUND(('70% Value'!C28),2)))</f>
        <v>66.900000000000006</v>
      </c>
      <c r="D36" s="60">
        <f>IF($K$3="Yes",(ROUND(('70% Value'!D28*0.95),2)),(ROUND(('70% Value'!D28),2)))</f>
        <v>63.57</v>
      </c>
      <c r="E36" s="60">
        <f>IF($K$3="Yes",(ROUND(('70% Value'!E28*0.95),2)),(ROUND(('70% Value'!E28),2)))</f>
        <v>59.6</v>
      </c>
      <c r="F36" s="60">
        <f>IF($K$3="Yes",(ROUND(('70% Value'!F28*0.95),2)),(ROUND(('70% Value'!F28),2)))</f>
        <v>57.1</v>
      </c>
      <c r="G36" s="60">
        <f>IF($K$3="Yes",(ROUND(('70% Value'!G28*0.95),2)),(ROUND(('70% Value'!G28),2)))</f>
        <v>50.83</v>
      </c>
      <c r="H36" s="60">
        <f>IF($K$3="Yes",(ROUND(('70% Value'!H28*0.95),2)),(ROUND(('70% Value'!H28),2)))</f>
        <v>48.3</v>
      </c>
      <c r="I36" s="60">
        <f>IF($K$3="Yes",(ROUND(('70% Value'!I28*0.95),2)),(ROUND(('70% Value'!I28),2)))</f>
        <v>54.48</v>
      </c>
      <c r="J36" s="60">
        <f>IF($K$3="Yes",(ROUND(('70% Value'!J28*0.95),2)),(ROUND(('70% Value'!J28),2)))</f>
        <v>41.79</v>
      </c>
      <c r="K36" s="60">
        <f>IF($K$3="Yes",(ROUND(('70% Value'!K28*0.95),2)),(ROUND(('70% Value'!K28),2)))</f>
        <v>38.799999999999997</v>
      </c>
    </row>
    <row r="37" spans="1:11" ht="37.5" customHeight="1" x14ac:dyDescent="0.3">
      <c r="A37" s="82" t="s">
        <v>63</v>
      </c>
      <c r="B37" s="79" t="s">
        <v>35</v>
      </c>
      <c r="C37" s="60">
        <f>IF($K$3="Yes",(ROUND(('70% Value'!C29*0.95),2)),(ROUND(('70% Value'!C29),2)))</f>
        <v>66.23</v>
      </c>
      <c r="D37" s="60">
        <f>IF($K$3="Yes",(ROUND(('70% Value'!D29*0.95),2)),(ROUND(('70% Value'!D29),2)))</f>
        <v>62.91</v>
      </c>
      <c r="E37" s="60">
        <f>IF($K$3="Yes",(ROUND(('70% Value'!E29*0.95),2)),(ROUND(('70% Value'!E29),2)))</f>
        <v>59.6</v>
      </c>
      <c r="F37" s="60">
        <f>IF($K$3="Yes",(ROUND(('70% Value'!F29*0.95),2)),(ROUND(('70% Value'!F29),2)))</f>
        <v>56.44</v>
      </c>
      <c r="G37" s="60">
        <f>IF($K$3="Yes",(ROUND(('70% Value'!G29*0.95),2)),(ROUND(('70% Value'!G29),2)))</f>
        <v>50.83</v>
      </c>
      <c r="H37" s="60">
        <f>IF($K$3="Yes",(ROUND(('70% Value'!H29*0.95),2)),(ROUND(('70% Value'!H29),2)))</f>
        <v>47.63</v>
      </c>
      <c r="I37" s="60">
        <f>IF($K$3="Yes",(ROUND(('70% Value'!I29*0.95),2)),(ROUND(('70% Value'!I29),2)))</f>
        <v>53.82</v>
      </c>
      <c r="J37" s="60">
        <f>IF($K$3="Yes",(ROUND(('70% Value'!J29*0.95),2)),(ROUND(('70% Value'!J29),2)))</f>
        <v>41.79</v>
      </c>
      <c r="K37" s="60">
        <f>IF($K$3="Yes",(ROUND(('70% Value'!K29*0.95),2)),(ROUND(('70% Value'!K29),2)))</f>
        <v>38.130000000000003</v>
      </c>
    </row>
    <row r="38" spans="1:11" ht="37.5" customHeight="1" x14ac:dyDescent="0.3">
      <c r="A38" s="82" t="s">
        <v>67</v>
      </c>
      <c r="B38" s="79" t="s">
        <v>36</v>
      </c>
      <c r="C38" s="60">
        <f>IF($K$3="Yes",(ROUND(('70% Value'!C30*0.95),2)),(ROUND(('70% Value'!C30),2)))</f>
        <v>51.76</v>
      </c>
      <c r="D38" s="60">
        <f>IF($K$3="Yes",(ROUND(('70% Value'!D30*0.95),2)),(ROUND(('70% Value'!D30),2)))</f>
        <v>48.86</v>
      </c>
      <c r="E38" s="60">
        <f>IF($K$3="Yes",(ROUND(('70% Value'!E30*0.95),2)),(ROUND(('70% Value'!E30),2)))</f>
        <v>45.91</v>
      </c>
      <c r="F38" s="60">
        <f>IF($K$3="Yes",(ROUND(('70% Value'!F30*0.95),2)),(ROUND(('70% Value'!F30),2)))</f>
        <v>43.58</v>
      </c>
      <c r="G38" s="60">
        <f>IF($K$3="Yes",(ROUND(('70% Value'!G30*0.95),2)),(ROUND(('70% Value'!G30),2)))</f>
        <v>39.39</v>
      </c>
      <c r="H38" s="60">
        <f>IF($K$3="Yes",(ROUND(('70% Value'!H30*0.95),2)),(ROUND(('70% Value'!H30),2)))</f>
        <v>36.78</v>
      </c>
      <c r="I38" s="60">
        <f>IF($K$3="Yes",(ROUND(('70% Value'!I30*0.95),2)),(ROUND(('70% Value'!I30),2)))</f>
        <v>41.62</v>
      </c>
      <c r="J38" s="60">
        <f>IF($K$3="Yes",(ROUND(('70% Value'!J30*0.95),2)),(ROUND(('70% Value'!J30),2)))</f>
        <v>31.14</v>
      </c>
      <c r="K38" s="60">
        <f>IF($K$3="Yes",(ROUND(('70% Value'!K30*0.95),2)),(ROUND(('70% Value'!K30),2)))</f>
        <v>29.68</v>
      </c>
    </row>
    <row r="40" spans="1:11" ht="24" hidden="1" thickBot="1" x14ac:dyDescent="0.4">
      <c r="B40" s="49" t="s">
        <v>98</v>
      </c>
      <c r="C40" s="98"/>
      <c r="D40" s="98"/>
      <c r="E40" s="98"/>
      <c r="F40" s="98"/>
      <c r="G40" s="98"/>
      <c r="H40" s="98"/>
      <c r="I40" s="98"/>
      <c r="J40" s="98"/>
      <c r="K40" s="99"/>
    </row>
    <row r="41" spans="1:11" ht="15.75" thickBot="1" x14ac:dyDescent="0.3"/>
    <row r="42" spans="1:11" ht="19.5" thickBot="1" x14ac:dyDescent="0.35">
      <c r="B42" s="62" t="s">
        <v>38</v>
      </c>
      <c r="C42" s="80" t="s">
        <v>1</v>
      </c>
      <c r="D42" s="88">
        <f>HLOOKUP(C42,C9:K10,2,FALSE)</f>
        <v>3</v>
      </c>
      <c r="E42" s="111"/>
      <c r="F42" s="111"/>
      <c r="G42" s="91"/>
      <c r="K42" s="15" t="s">
        <v>106</v>
      </c>
    </row>
    <row r="43" spans="1:11" ht="19.5" thickBot="1" x14ac:dyDescent="0.35">
      <c r="B43" s="66" t="s">
        <v>68</v>
      </c>
      <c r="C43" s="81" t="s">
        <v>67</v>
      </c>
      <c r="D43" s="89"/>
      <c r="E43" s="34"/>
      <c r="F43" s="34"/>
      <c r="G43" s="68"/>
      <c r="H43" s="122" t="s">
        <v>120</v>
      </c>
      <c r="I43" s="123"/>
      <c r="J43" s="41">
        <f>SUM(G64:G71)</f>
        <v>288</v>
      </c>
      <c r="K43" s="15" t="s">
        <v>107</v>
      </c>
    </row>
    <row r="44" spans="1:11" ht="19.5" thickBot="1" x14ac:dyDescent="0.35">
      <c r="B44" s="73" t="s">
        <v>37</v>
      </c>
      <c r="C44" s="86">
        <v>1000</v>
      </c>
      <c r="D44" s="90"/>
      <c r="E44" s="38"/>
      <c r="F44" s="38"/>
      <c r="G44" s="75"/>
      <c r="H44" s="136"/>
      <c r="I44" s="137"/>
      <c r="J44" s="87"/>
    </row>
    <row r="45" spans="1:11" ht="37.5" x14ac:dyDescent="0.3">
      <c r="B45" s="69" t="s">
        <v>39</v>
      </c>
      <c r="C45" s="110">
        <f>VLOOKUP(C43,A12:K38,D42,FALSE)</f>
        <v>51.76</v>
      </c>
      <c r="D45" s="110"/>
      <c r="E45" s="34"/>
      <c r="F45" s="34"/>
      <c r="G45" s="68"/>
      <c r="I45" s="34"/>
      <c r="J45" s="77"/>
    </row>
    <row r="46" spans="1:11" ht="19.5" thickBot="1" x14ac:dyDescent="0.35">
      <c r="B46" s="70" t="s">
        <v>110</v>
      </c>
      <c r="C46" s="109">
        <f>+C44*C45</f>
        <v>51760</v>
      </c>
      <c r="D46" s="109"/>
      <c r="E46" s="71"/>
      <c r="F46" s="71"/>
      <c r="G46" s="72"/>
      <c r="H46" s="51"/>
      <c r="I46" s="51"/>
      <c r="J46" s="51"/>
      <c r="K46" s="51"/>
    </row>
    <row r="47" spans="1:11" x14ac:dyDescent="0.25">
      <c r="B47" s="6"/>
      <c r="C47" s="7"/>
    </row>
    <row r="49" spans="1:7" ht="15.75" hidden="1" x14ac:dyDescent="0.25">
      <c r="A49" s="44"/>
      <c r="B49" s="45"/>
      <c r="C49" s="45" t="s">
        <v>85</v>
      </c>
      <c r="D49" s="45" t="s">
        <v>86</v>
      </c>
      <c r="E49" s="45" t="s">
        <v>80</v>
      </c>
      <c r="F49" s="21"/>
      <c r="G49" s="21"/>
    </row>
    <row r="50" spans="1:7" ht="15.75" hidden="1" x14ac:dyDescent="0.25">
      <c r="A50" s="46" t="s">
        <v>71</v>
      </c>
      <c r="B50" s="44" t="s">
        <v>87</v>
      </c>
      <c r="C50" s="46">
        <v>3000</v>
      </c>
      <c r="D50" s="45">
        <v>50</v>
      </c>
      <c r="E50" s="45"/>
      <c r="F50" s="21"/>
      <c r="G50" s="21"/>
    </row>
    <row r="51" spans="1:7" ht="15.75" hidden="1" x14ac:dyDescent="0.25">
      <c r="A51" s="46" t="s">
        <v>72</v>
      </c>
      <c r="B51" s="44" t="s">
        <v>88</v>
      </c>
      <c r="C51" s="46">
        <v>45000</v>
      </c>
      <c r="D51" s="45">
        <v>50</v>
      </c>
      <c r="E51" s="47">
        <v>5</v>
      </c>
      <c r="F51" s="21"/>
      <c r="G51" s="21"/>
    </row>
    <row r="52" spans="1:7" ht="15.75" hidden="1" x14ac:dyDescent="0.25">
      <c r="A52" s="46" t="s">
        <v>73</v>
      </c>
      <c r="B52" s="44" t="s">
        <v>89</v>
      </c>
      <c r="C52" s="46">
        <v>100000</v>
      </c>
      <c r="D52" s="45">
        <v>260</v>
      </c>
      <c r="E52" s="47">
        <v>4</v>
      </c>
      <c r="F52" s="21"/>
      <c r="G52" s="21"/>
    </row>
    <row r="53" spans="1:7" ht="15.75" hidden="1" x14ac:dyDescent="0.25">
      <c r="A53" s="46" t="s">
        <v>7</v>
      </c>
      <c r="B53" s="44" t="s">
        <v>90</v>
      </c>
      <c r="C53" s="46">
        <v>500000</v>
      </c>
      <c r="D53" s="45">
        <v>480</v>
      </c>
      <c r="E53" s="47">
        <v>3</v>
      </c>
      <c r="F53" s="21"/>
      <c r="G53" s="21"/>
    </row>
    <row r="54" spans="1:7" ht="15.75" hidden="1" x14ac:dyDescent="0.25">
      <c r="A54" s="46" t="s">
        <v>74</v>
      </c>
      <c r="B54" s="44" t="s">
        <v>91</v>
      </c>
      <c r="C54" s="46">
        <v>1000000</v>
      </c>
      <c r="D54" s="45">
        <v>1680</v>
      </c>
      <c r="E54" s="47">
        <v>2</v>
      </c>
      <c r="F54" s="21"/>
      <c r="G54" s="21"/>
    </row>
    <row r="55" spans="1:7" ht="15.75" hidden="1" x14ac:dyDescent="0.25">
      <c r="A55" s="46" t="s">
        <v>75</v>
      </c>
      <c r="B55" s="44" t="s">
        <v>92</v>
      </c>
      <c r="C55" s="46">
        <v>10000000</v>
      </c>
      <c r="D55" s="45">
        <v>2680</v>
      </c>
      <c r="E55" s="47">
        <v>1</v>
      </c>
      <c r="F55" s="21"/>
      <c r="G55" s="21"/>
    </row>
    <row r="56" spans="1:7" ht="15.75" hidden="1" x14ac:dyDescent="0.25">
      <c r="A56" s="46" t="s">
        <v>76</v>
      </c>
      <c r="B56" s="44" t="s">
        <v>93</v>
      </c>
      <c r="C56" s="46">
        <v>100000000</v>
      </c>
      <c r="D56" s="45">
        <v>11680</v>
      </c>
      <c r="E56" s="47">
        <v>0.5</v>
      </c>
      <c r="F56" s="21"/>
      <c r="G56" s="21"/>
    </row>
    <row r="57" spans="1:7" ht="15.75" hidden="1" x14ac:dyDescent="0.25">
      <c r="A57" s="46" t="s">
        <v>77</v>
      </c>
      <c r="B57" s="44" t="s">
        <v>94</v>
      </c>
      <c r="C57" s="46" t="s">
        <v>70</v>
      </c>
      <c r="D57" s="45">
        <v>56680</v>
      </c>
      <c r="E57" s="47">
        <v>0.25</v>
      </c>
      <c r="F57" s="21"/>
      <c r="G57" s="21"/>
    </row>
    <row r="58" spans="1:7" ht="15.75" hidden="1" x14ac:dyDescent="0.25">
      <c r="B58" s="22"/>
      <c r="C58" s="22"/>
      <c r="D58" s="21"/>
      <c r="E58" s="21"/>
      <c r="F58" s="21"/>
      <c r="G58" s="21"/>
    </row>
    <row r="59" spans="1:7" ht="15.75" hidden="1" x14ac:dyDescent="0.25">
      <c r="B59" s="22"/>
      <c r="C59" s="22"/>
      <c r="D59" s="21"/>
      <c r="E59" s="21"/>
      <c r="F59" s="21"/>
      <c r="G59" s="21"/>
    </row>
    <row r="60" spans="1:7" ht="15.75" hidden="1" x14ac:dyDescent="0.25">
      <c r="B60" s="22" t="s">
        <v>78</v>
      </c>
      <c r="C60" s="22"/>
      <c r="D60" s="22" t="s">
        <v>79</v>
      </c>
      <c r="E60" s="21"/>
      <c r="F60" s="21"/>
      <c r="G60" s="21"/>
    </row>
    <row r="61" spans="1:7" ht="15.75" hidden="1" x14ac:dyDescent="0.25">
      <c r="B61" s="22">
        <f>+C44*C45</f>
        <v>51760</v>
      </c>
      <c r="C61" s="24"/>
      <c r="D61" s="21">
        <f>ROUNDUP((B61/1000),0)</f>
        <v>52</v>
      </c>
      <c r="E61" s="21"/>
      <c r="F61" s="21"/>
      <c r="G61" s="21"/>
    </row>
    <row r="62" spans="1:7" ht="15.75" hidden="1" x14ac:dyDescent="0.25">
      <c r="B62" s="22"/>
      <c r="C62" s="22"/>
      <c r="D62" s="21"/>
      <c r="E62" s="21"/>
      <c r="F62" s="21"/>
      <c r="G62" s="21"/>
    </row>
    <row r="63" spans="1:7" ht="47.25" hidden="1" x14ac:dyDescent="0.25">
      <c r="A63" s="29"/>
      <c r="B63" s="30"/>
      <c r="C63" s="30" t="s">
        <v>69</v>
      </c>
      <c r="D63" s="31" t="s">
        <v>81</v>
      </c>
      <c r="E63" s="31" t="s">
        <v>95</v>
      </c>
      <c r="F63" s="31" t="s">
        <v>96</v>
      </c>
      <c r="G63" s="32" t="s">
        <v>84</v>
      </c>
    </row>
    <row r="64" spans="1:7" ht="15.75" hidden="1" x14ac:dyDescent="0.25">
      <c r="A64" s="33" t="s">
        <v>71</v>
      </c>
      <c r="B64" s="34" t="str">
        <f t="shared" ref="B64:B71" si="0">IF(C64=0,"",B50)</f>
        <v/>
      </c>
      <c r="C64" s="35">
        <f>IF($B$61&lt;(C50+1),IF($B$61&gt;0,D50,0),0)</f>
        <v>0</v>
      </c>
      <c r="D64" s="36">
        <f t="shared" ref="D64:D71" si="1">IF(C64=0,0,E50)</f>
        <v>0</v>
      </c>
      <c r="E64" s="36">
        <v>0</v>
      </c>
      <c r="F64" s="36">
        <f>+E64*D64</f>
        <v>0</v>
      </c>
      <c r="G64" s="42">
        <f>+C64+F64</f>
        <v>0</v>
      </c>
    </row>
    <row r="65" spans="1:7" ht="15.75" hidden="1" x14ac:dyDescent="0.25">
      <c r="A65" s="33" t="s">
        <v>72</v>
      </c>
      <c r="B65" s="34" t="str">
        <f t="shared" si="0"/>
        <v/>
      </c>
      <c r="C65" s="35">
        <f t="shared" ref="C65:C70" si="2">IF($B$61&lt;(C51+1),IF($B$61&gt;C50,D51,0),0)</f>
        <v>0</v>
      </c>
      <c r="D65" s="36">
        <f t="shared" si="1"/>
        <v>0</v>
      </c>
      <c r="E65" s="36">
        <f t="shared" ref="E65:E71" si="3">IF(C65=0,0,$D$61-(C50/1000))</f>
        <v>0</v>
      </c>
      <c r="F65" s="36">
        <f t="shared" ref="F65:F71" si="4">+E65*D65</f>
        <v>0</v>
      </c>
      <c r="G65" s="42">
        <f t="shared" ref="G65:G71" si="5">+C65+F65</f>
        <v>0</v>
      </c>
    </row>
    <row r="66" spans="1:7" ht="15.75" hidden="1" x14ac:dyDescent="0.25">
      <c r="A66" s="33" t="s">
        <v>73</v>
      </c>
      <c r="B66" s="34" t="str">
        <f t="shared" si="0"/>
        <v>$45,000 to $100,000</v>
      </c>
      <c r="C66" s="35">
        <f t="shared" si="2"/>
        <v>260</v>
      </c>
      <c r="D66" s="36">
        <f t="shared" si="1"/>
        <v>4</v>
      </c>
      <c r="E66" s="36">
        <f t="shared" si="3"/>
        <v>7</v>
      </c>
      <c r="F66" s="36">
        <f t="shared" si="4"/>
        <v>28</v>
      </c>
      <c r="G66" s="42">
        <f t="shared" si="5"/>
        <v>288</v>
      </c>
    </row>
    <row r="67" spans="1:7" ht="15.75" hidden="1" x14ac:dyDescent="0.25">
      <c r="A67" s="33" t="s">
        <v>7</v>
      </c>
      <c r="B67" s="34" t="str">
        <f t="shared" si="0"/>
        <v/>
      </c>
      <c r="C67" s="35">
        <f t="shared" si="2"/>
        <v>0</v>
      </c>
      <c r="D67" s="36">
        <f t="shared" si="1"/>
        <v>0</v>
      </c>
      <c r="E67" s="36">
        <f t="shared" si="3"/>
        <v>0</v>
      </c>
      <c r="F67" s="36">
        <f t="shared" si="4"/>
        <v>0</v>
      </c>
      <c r="G67" s="42">
        <f t="shared" si="5"/>
        <v>0</v>
      </c>
    </row>
    <row r="68" spans="1:7" ht="15.75" hidden="1" x14ac:dyDescent="0.25">
      <c r="A68" s="33" t="s">
        <v>74</v>
      </c>
      <c r="B68" s="34" t="str">
        <f t="shared" si="0"/>
        <v/>
      </c>
      <c r="C68" s="35">
        <f t="shared" si="2"/>
        <v>0</v>
      </c>
      <c r="D68" s="36">
        <f t="shared" si="1"/>
        <v>0</v>
      </c>
      <c r="E68" s="36">
        <f t="shared" si="3"/>
        <v>0</v>
      </c>
      <c r="F68" s="36">
        <f t="shared" si="4"/>
        <v>0</v>
      </c>
      <c r="G68" s="42">
        <f t="shared" si="5"/>
        <v>0</v>
      </c>
    </row>
    <row r="69" spans="1:7" ht="15.75" hidden="1" x14ac:dyDescent="0.25">
      <c r="A69" s="33" t="s">
        <v>75</v>
      </c>
      <c r="B69" s="34" t="str">
        <f t="shared" si="0"/>
        <v/>
      </c>
      <c r="C69" s="35">
        <f t="shared" si="2"/>
        <v>0</v>
      </c>
      <c r="D69" s="36">
        <f t="shared" si="1"/>
        <v>0</v>
      </c>
      <c r="E69" s="36">
        <f t="shared" si="3"/>
        <v>0</v>
      </c>
      <c r="F69" s="36">
        <f t="shared" si="4"/>
        <v>0</v>
      </c>
      <c r="G69" s="42">
        <f t="shared" si="5"/>
        <v>0</v>
      </c>
    </row>
    <row r="70" spans="1:7" ht="15.75" hidden="1" x14ac:dyDescent="0.25">
      <c r="A70" s="33" t="s">
        <v>76</v>
      </c>
      <c r="B70" s="34" t="str">
        <f t="shared" si="0"/>
        <v/>
      </c>
      <c r="C70" s="35">
        <f t="shared" si="2"/>
        <v>0</v>
      </c>
      <c r="D70" s="36">
        <f t="shared" si="1"/>
        <v>0</v>
      </c>
      <c r="E70" s="36">
        <f t="shared" si="3"/>
        <v>0</v>
      </c>
      <c r="F70" s="36">
        <f t="shared" si="4"/>
        <v>0</v>
      </c>
      <c r="G70" s="42">
        <f t="shared" si="5"/>
        <v>0</v>
      </c>
    </row>
    <row r="71" spans="1:7" ht="16.5" hidden="1" thickBot="1" x14ac:dyDescent="0.3">
      <c r="A71" s="37" t="s">
        <v>77</v>
      </c>
      <c r="B71" s="38" t="str">
        <f t="shared" si="0"/>
        <v/>
      </c>
      <c r="C71" s="39">
        <f>IF($B$61&gt;C56,D57,0)</f>
        <v>0</v>
      </c>
      <c r="D71" s="40">
        <f t="shared" si="1"/>
        <v>0</v>
      </c>
      <c r="E71" s="40">
        <f t="shared" si="3"/>
        <v>0</v>
      </c>
      <c r="F71" s="40">
        <f t="shared" si="4"/>
        <v>0</v>
      </c>
      <c r="G71" s="43">
        <f t="shared" si="5"/>
        <v>0</v>
      </c>
    </row>
    <row r="72" spans="1:7" hidden="1" x14ac:dyDescent="0.25"/>
    <row r="73" spans="1:7" ht="15.75" hidden="1" thickBot="1" x14ac:dyDescent="0.3">
      <c r="B73" s="83" t="s">
        <v>41</v>
      </c>
      <c r="C73" s="41">
        <f>SUM(G64:G71)</f>
        <v>288</v>
      </c>
    </row>
    <row r="74" spans="1:7" ht="15.75" hidden="1" thickBot="1" x14ac:dyDescent="0.3">
      <c r="B74" s="84" t="s">
        <v>100</v>
      </c>
      <c r="C74" s="41">
        <f>IF(G42="Yes",ROUND((C73*0.25),2),0)</f>
        <v>0</v>
      </c>
    </row>
    <row r="75" spans="1:7" hidden="1" x14ac:dyDescent="0.25"/>
  </sheetData>
  <mergeCells count="18">
    <mergeCell ref="B6:K6"/>
    <mergeCell ref="B1:K1"/>
    <mergeCell ref="B2:K2"/>
    <mergeCell ref="B3:J3"/>
    <mergeCell ref="B4:K4"/>
    <mergeCell ref="B5:K5"/>
    <mergeCell ref="C46:D46"/>
    <mergeCell ref="B7:K7"/>
    <mergeCell ref="B8:K8"/>
    <mergeCell ref="B9:B11"/>
    <mergeCell ref="C11:F11"/>
    <mergeCell ref="G11:H11"/>
    <mergeCell ref="J11:K11"/>
    <mergeCell ref="C40:K40"/>
    <mergeCell ref="E42:F42"/>
    <mergeCell ref="H43:I43"/>
    <mergeCell ref="H44:I44"/>
    <mergeCell ref="C45:D45"/>
  </mergeCells>
  <dataValidations count="4">
    <dataValidation type="whole" operator="greaterThan" showInputMessage="1" showErrorMessage="1" error="Please enter a number greater than 0." prompt="Please enter the total  square footage under roof." sqref="C44">
      <formula1>0</formula1>
    </dataValidation>
    <dataValidation type="list" allowBlank="1" showInputMessage="1" showErrorMessage="1" error="Please select a valid construction type from the drop down menu." prompt="Please select the type of construction from the drop down menu (see chart above)." sqref="C42">
      <formula1>$C$9:$K$9</formula1>
    </dataValidation>
    <dataValidation type="list" allowBlank="1" showInputMessage="1" showErrorMessage="1" error="Please select a valid group from the drop down menu." prompt="Please select the appropriate group (see chart above)." sqref="C43">
      <formula1>$A$14:$A$38</formula1>
    </dataValidation>
    <dataValidation type="list" allowBlank="1" showInputMessage="1" showErrorMessage="1" error="You must select a valid response from the drop down menu." prompt="Please select Yes or No from the drop down menu." sqref="K3">
      <formula1>$K$42:$K$43</formula1>
    </dataValidation>
  </dataValidations>
  <pageMargins left="0.7" right="0.7" top="0.75" bottom="0.75" header="0.3" footer="0.3"/>
  <pageSetup scale="64" fitToHeight="0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100% Value</vt:lpstr>
      <vt:lpstr>Sheet2</vt:lpstr>
      <vt:lpstr>70% Value with verbiage</vt:lpstr>
      <vt:lpstr>70% Value</vt:lpstr>
      <vt:lpstr>95% of 70% Value </vt:lpstr>
      <vt:lpstr>Permit&amp;Review Fees</vt:lpstr>
      <vt:lpstr>Permit Fees</vt:lpstr>
    </vt:vector>
  </TitlesOfParts>
  <Company>VC3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Barber</dc:creator>
  <cp:lastModifiedBy>Rick Mefford</cp:lastModifiedBy>
  <cp:lastPrinted>2017-03-01T20:21:48Z</cp:lastPrinted>
  <dcterms:created xsi:type="dcterms:W3CDTF">2016-09-15T13:19:48Z</dcterms:created>
  <dcterms:modified xsi:type="dcterms:W3CDTF">2017-03-31T20:56:43Z</dcterms:modified>
</cp:coreProperties>
</file>